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Saját meghajtó\RENESZÁNSZ ÉPÍTŐ Kft\12 tervezés\0000 tervezési díjkalkulátor\0000 FELTÖLTÉSRE KÉSZ\"/>
    </mc:Choice>
  </mc:AlternateContent>
  <xr:revisionPtr revIDLastSave="0" documentId="13_ncr:1_{3E6EA4E0-3674-48BE-A014-8CEF3B21144E}" xr6:coauthVersionLast="47" xr6:coauthVersionMax="47" xr10:uidLastSave="{00000000-0000-0000-0000-000000000000}"/>
  <workbookProtection workbookAlgorithmName="SHA-512" workbookHashValue="3Dfs4nMWQZr/0XjzlxLnkJKUlv1jp55CnidCAQKIJagTLbSUu+cbyOS3kjonloy0EXQYTSx6RHxaY+9z0rxhMg==" workbookSaltValue="BuWBffSEraMf2HdH7Rz37A==" workbookSpinCount="100000" lockStructure="1"/>
  <bookViews>
    <workbookView xWindow="8196" yWindow="408" windowWidth="41244" windowHeight="15588" xr2:uid="{00000000-000D-0000-FFFF-FFFF00000000}"/>
  </bookViews>
  <sheets>
    <sheet name="ŰRLAP" sheetId="1" r:id="rId1"/>
    <sheet name="SZORZÓK" sheetId="2" state="hidden" r:id="rId2"/>
    <sheet name="SZÁMÍTÁS" sheetId="4" state="hidden" r:id="rId3"/>
    <sheet name="ÁRLISTA" sheetId="3" state="hidden" r:id="rId4"/>
  </sheets>
  <definedNames>
    <definedName name="_xlnm.Print_Area" localSheetId="0">ŰRLAP!$A$1:$F$51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C46" i="4"/>
  <c r="D46" i="4" s="1"/>
  <c r="F46" i="4" s="1"/>
  <c r="C43" i="1" s="1"/>
  <c r="D43" i="1" s="1"/>
  <c r="E43" i="1" s="1"/>
  <c r="C44" i="4"/>
  <c r="D44" i="4" s="1"/>
  <c r="D43" i="4"/>
  <c r="C40" i="4"/>
  <c r="D40" i="4" s="1"/>
  <c r="F40" i="4" s="1"/>
  <c r="F38" i="4" s="1"/>
  <c r="C45" i="1" s="1"/>
  <c r="D45" i="1" s="1"/>
  <c r="E45" i="1" s="1"/>
  <c r="F39" i="4"/>
  <c r="D39" i="4"/>
  <c r="C36" i="4"/>
  <c r="D36" i="4" s="1"/>
  <c r="C35" i="4"/>
  <c r="D35" i="4" s="1"/>
  <c r="D32" i="4"/>
  <c r="C32" i="4"/>
  <c r="C31" i="4"/>
  <c r="D31" i="4" s="1"/>
  <c r="C24" i="4"/>
  <c r="D24" i="4" s="1"/>
  <c r="C19" i="4"/>
  <c r="E19" i="4" s="1"/>
  <c r="C16" i="4"/>
  <c r="C28" i="4" s="1"/>
  <c r="C15" i="4"/>
  <c r="C27" i="4" s="1"/>
  <c r="C14" i="4"/>
  <c r="D14" i="4" s="1"/>
  <c r="D26" i="4" s="1"/>
  <c r="C13" i="4"/>
  <c r="C25" i="4" s="1"/>
  <c r="C12" i="4"/>
  <c r="C23" i="4" s="1"/>
  <c r="C11" i="4"/>
  <c r="D11" i="4" s="1"/>
  <c r="C10" i="4"/>
  <c r="D10" i="4" s="1"/>
  <c r="D21" i="4" s="1"/>
  <c r="C9" i="4"/>
  <c r="D9" i="4" s="1"/>
  <c r="D20" i="4" s="1"/>
  <c r="D8" i="4"/>
  <c r="C8" i="4"/>
  <c r="E7" i="4"/>
  <c r="E43" i="4" s="1"/>
  <c r="C7" i="4"/>
  <c r="D7" i="4" s="1"/>
  <c r="C4" i="4"/>
  <c r="C39" i="1" s="1"/>
  <c r="D39" i="1" s="1"/>
  <c r="E39" i="1" s="1"/>
  <c r="J16" i="2"/>
  <c r="H16" i="2"/>
  <c r="J15" i="2"/>
  <c r="H15" i="2"/>
  <c r="J14" i="2"/>
  <c r="H14" i="2"/>
  <c r="J13" i="2"/>
  <c r="H13" i="2"/>
  <c r="J12" i="2"/>
  <c r="H12" i="2"/>
  <c r="J11" i="2"/>
  <c r="H11" i="2"/>
  <c r="J10" i="2"/>
  <c r="H10" i="2"/>
  <c r="C38" i="1" l="1"/>
  <c r="D38" i="1" s="1"/>
  <c r="E38" i="1" s="1"/>
  <c r="C26" i="4"/>
  <c r="D12" i="4"/>
  <c r="D23" i="4" s="1"/>
  <c r="D13" i="4"/>
  <c r="D25" i="4" s="1"/>
  <c r="D15" i="4"/>
  <c r="D27" i="4" s="1"/>
  <c r="D16" i="4"/>
  <c r="D28" i="4" s="1"/>
  <c r="C20" i="4"/>
  <c r="C21" i="4"/>
  <c r="F7" i="4"/>
  <c r="F14" i="4" s="1"/>
  <c r="E31" i="4"/>
  <c r="D19" i="4"/>
  <c r="F19" i="4" s="1"/>
  <c r="E35" i="4"/>
  <c r="F35" i="4" s="1"/>
  <c r="D22" i="4"/>
  <c r="F11" i="4"/>
  <c r="C22" i="4"/>
  <c r="F8" i="4" l="1"/>
  <c r="F9" i="4"/>
  <c r="F13" i="4"/>
  <c r="F12" i="4"/>
  <c r="F15" i="4"/>
  <c r="F16" i="4"/>
  <c r="F10" i="4"/>
  <c r="F31" i="4"/>
  <c r="F43" i="4"/>
  <c r="F27" i="4"/>
  <c r="F26" i="4"/>
  <c r="F25" i="4"/>
  <c r="F24" i="4"/>
  <c r="F21" i="4"/>
  <c r="F20" i="4"/>
  <c r="F23" i="4"/>
  <c r="F28" i="4"/>
  <c r="F22" i="4"/>
  <c r="F36" i="4"/>
  <c r="F34" i="4" s="1"/>
  <c r="C44" i="1" s="1"/>
  <c r="D44" i="1" s="1"/>
  <c r="E44" i="1" s="1"/>
  <c r="F6" i="4" l="1"/>
  <c r="C40" i="1" s="1"/>
  <c r="D40" i="1" s="1"/>
  <c r="E40" i="1" s="1"/>
  <c r="F18" i="4"/>
  <c r="C41" i="1" s="1"/>
  <c r="D41" i="1" s="1"/>
  <c r="E41" i="1" s="1"/>
  <c r="F44" i="4"/>
  <c r="F42" i="4" s="1"/>
  <c r="C46" i="1" s="1"/>
  <c r="D46" i="1" s="1"/>
  <c r="E46" i="1" s="1"/>
  <c r="F32" i="4"/>
  <c r="F30" i="4" s="1"/>
  <c r="C42" i="1" s="1"/>
  <c r="D42" i="1" l="1"/>
  <c r="C47" i="1"/>
  <c r="E42" i="1" l="1"/>
  <c r="D47" i="1"/>
  <c r="E47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6FC012-A7ED-447E-AAB8-3D22D4F64892}" keepAlive="1" name="Lekérdezés - Táblázat4" description="A munkafüzetben levő „Táblázat4” lekérdezés kapcsolata" type="5" refreshedVersion="0" background="1">
    <dbPr connection="Provider=Microsoft.Mashup.OleDb.1;Data Source=$Workbook$;Location=Táblázat4;Extended Properties=&quot;&quot;" command="SELECT * FROM [Táblázat4]"/>
  </connection>
</connections>
</file>

<file path=xl/sharedStrings.xml><?xml version="1.0" encoding="utf-8"?>
<sst xmlns="http://schemas.openxmlformats.org/spreadsheetml/2006/main" count="389" uniqueCount="281">
  <si>
    <t>Épület jellege:</t>
  </si>
  <si>
    <t>többlakásos társasház</t>
  </si>
  <si>
    <t>ikerház</t>
  </si>
  <si>
    <t>családi ház</t>
  </si>
  <si>
    <t>Épület tervezett nettó alapterülete:</t>
  </si>
  <si>
    <r>
      <t>60-100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</si>
  <si>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150-249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</si>
  <si>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100-149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</si>
  <si>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250-499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</si>
  <si>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500-1199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</si>
  <si>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3000 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>felett</t>
    </r>
  </si>
  <si>
    <r>
      <t>1200-2999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</si>
  <si>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Telek rendelkezésre áll:</t>
  </si>
  <si>
    <t>igen</t>
  </si>
  <si>
    <t>nem</t>
  </si>
  <si>
    <t>Elhelyezendő gépkocsik száma:</t>
  </si>
  <si>
    <t>1 db</t>
  </si>
  <si>
    <t>2 db</t>
  </si>
  <si>
    <t>3 db</t>
  </si>
  <si>
    <t>4-10 db</t>
  </si>
  <si>
    <t>11-29 db</t>
  </si>
  <si>
    <t>30 db felett</t>
  </si>
  <si>
    <t>Gépkocsi elhelyezés módja:</t>
  </si>
  <si>
    <t>zárt, fedett térben (garázs)</t>
  </si>
  <si>
    <t>fedett szabatéri</t>
  </si>
  <si>
    <t>szabadtéri (tető, előtető nélkül)</t>
  </si>
  <si>
    <t>mélygarázs</t>
  </si>
  <si>
    <t>Alap adatok:</t>
  </si>
  <si>
    <t>Falazat / tartószerkezet típusa:</t>
  </si>
  <si>
    <t>tégla</t>
  </si>
  <si>
    <t>vasbeton</t>
  </si>
  <si>
    <t>könnyűszerkezet</t>
  </si>
  <si>
    <t>acél (egyedi szerkezetek)</t>
  </si>
  <si>
    <t>hajózási konténer</t>
  </si>
  <si>
    <t>fa (rönkházak)</t>
  </si>
  <si>
    <t>Tető kialakítás:</t>
  </si>
  <si>
    <t>magastetős</t>
  </si>
  <si>
    <t>lapostetős</t>
  </si>
  <si>
    <t>hibrid szerkezet</t>
  </si>
  <si>
    <t>Épületszintek:</t>
  </si>
  <si>
    <t>földszintes</t>
  </si>
  <si>
    <t>földszint + 1 emelet</t>
  </si>
  <si>
    <t>földszint + 2 emelet</t>
  </si>
  <si>
    <t>földszint + 3 emelet</t>
  </si>
  <si>
    <t>földszint + 4 emelet</t>
  </si>
  <si>
    <t>földszint + 5 emelet</t>
  </si>
  <si>
    <t>Terasz kialakítása:</t>
  </si>
  <si>
    <t>Terasz / erkély kialakítása:</t>
  </si>
  <si>
    <t>Pince:</t>
  </si>
  <si>
    <r>
      <t>10-19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</si>
  <si>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20-29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</si>
  <si>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30-39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</si>
  <si>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40-59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</si>
  <si>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60 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>felett</t>
    </r>
  </si>
  <si>
    <t>Pinceszinti lakótér:</t>
  </si>
  <si>
    <t>Tervezett épületgépészet:</t>
  </si>
  <si>
    <t>alapszint (gázkazán, radiátoros fűtés, klíma hűtés szellőzés nélkül)</t>
  </si>
  <si>
    <t>középszint (hőszivattyú, padlófűtés, klíma hűtés, szellőzés nélkül)</t>
  </si>
  <si>
    <t>Tervezett épületvillamosság:</t>
  </si>
  <si>
    <t>alapszint (hagyományos elektromos hálózat, alap világítás, dugaljak, alap gyengeáram)</t>
  </si>
  <si>
    <t>középszint (bővített világítás, árnyékolás és adat előkészítés)</t>
  </si>
  <si>
    <t>prémium (okosotthon, komplex vezérlés, kamera, EV töltő, napelem előkészítés)</t>
  </si>
  <si>
    <t>prémium (hőszivattyú, felület fűtés-hűtés, hővisszanyerős szellőzéssel)</t>
  </si>
  <si>
    <t>Tervszintek:</t>
  </si>
  <si>
    <t>Építészet:</t>
  </si>
  <si>
    <t>Statika:</t>
  </si>
  <si>
    <t>Épületgépészet:</t>
  </si>
  <si>
    <t>Elektromos:</t>
  </si>
  <si>
    <t>konzultáció, HÉSZ ellenőrzés, vázlatterv</t>
  </si>
  <si>
    <t>engedelyezési terv</t>
  </si>
  <si>
    <t>kiviteli terv</t>
  </si>
  <si>
    <t>nincs</t>
  </si>
  <si>
    <t>fedett, közös</t>
  </si>
  <si>
    <t>fedett lakásonként külön</t>
  </si>
  <si>
    <t>nyitott, lakásonként külön</t>
  </si>
  <si>
    <t>Terasz mérete:</t>
  </si>
  <si>
    <t>10 m2 alatt</t>
  </si>
  <si>
    <t>11-20 m2</t>
  </si>
  <si>
    <t>21-30 m2</t>
  </si>
  <si>
    <t>30 m2 felett</t>
  </si>
  <si>
    <t>konzultáció, HÉSZ ellenőrzés, vázlattervek</t>
  </si>
  <si>
    <t>egyszeri díj</t>
  </si>
  <si>
    <t>bruttó</t>
  </si>
  <si>
    <t>Gépészet engedélyezési</t>
  </si>
  <si>
    <t>Gépészet kiviteli</t>
  </si>
  <si>
    <t>/bruttó m2</t>
  </si>
  <si>
    <t>Elektromos engedélyezési</t>
  </si>
  <si>
    <t>Elektromos kiviteli</t>
  </si>
  <si>
    <t>ÁFA</t>
  </si>
  <si>
    <t>Talajmechanika</t>
  </si>
  <si>
    <t>Látványtervek</t>
  </si>
  <si>
    <t>Látványterv:</t>
  </si>
  <si>
    <t>Belsőépítészet:</t>
  </si>
  <si>
    <t>alap, színek megjelenítése, alap anyaghasználat, 4 db kép (homlokzatonként 1 db)</t>
  </si>
  <si>
    <t>közép, felületek megjelenítése, valósághű anyaghasználat, 4 db kép (homlokzatonként 1 db)</t>
  </si>
  <si>
    <t>prémium, fotórealisztikus, valós környezetbe illesztett, 3 db külső fotó</t>
  </si>
  <si>
    <t>válzattervek, alap bútorozás, alaprajz és metszetek</t>
  </si>
  <si>
    <t>3D alap, vázlatos 3D modell, vázlatos belső látványtervek színek megjelenítésével (3 db kép)</t>
  </si>
  <si>
    <t>3D haladó, részletes alaprajzok, részletes 3D modell, falnézetek, alap világítás, belső látványtervek valós anyaghasználattal (3db kép)</t>
  </si>
  <si>
    <t>teljes körű prémium, teljes körű 3D, alaprajzi és falnézet tervezés, valósághű anyaghasználattal, anyagkiírással, fotórealisztikus látványtervekkel (5db fotó)</t>
  </si>
  <si>
    <t>Belsőépítészet</t>
  </si>
  <si>
    <t>alapdíjak</t>
  </si>
  <si>
    <t>tervtípus</t>
  </si>
  <si>
    <t>nettó</t>
  </si>
  <si>
    <t>Statika engedélyezési</t>
  </si>
  <si>
    <t>Statika kiviteli</t>
  </si>
  <si>
    <t>szorzó</t>
  </si>
  <si>
    <t>CSAK STATIKÁRA!</t>
  </si>
  <si>
    <t>CSAK GÉPÉSZETRE!</t>
  </si>
  <si>
    <t>CSAK ELEKTROMOSRA!</t>
  </si>
  <si>
    <t>CSAK LÁTVÁNYTERVRE!</t>
  </si>
  <si>
    <t>CSAK BELSŐÉPÍTÉSZETRE!</t>
  </si>
  <si>
    <t>CSAK STATIKA ÉS ÉPÍTÉSZET!</t>
  </si>
  <si>
    <t>CSAK ÉPÍTÉSZET!</t>
  </si>
  <si>
    <t>Geodézia</t>
  </si>
  <si>
    <t>Építészeti engedélyezési tervezés</t>
  </si>
  <si>
    <t>Építészet kiviteli</t>
  </si>
  <si>
    <t>ÉPÍTÉSZETI TERVEZÉS:</t>
  </si>
  <si>
    <t>TARTÓSZERKEZETI TERVEZÉS:</t>
  </si>
  <si>
    <t>TALAJMECHANIKAI SZAKVÉLEMÉNY:</t>
  </si>
  <si>
    <t>GEODÉZIA:</t>
  </si>
  <si>
    <t>ÉPÜLETGÉPÉSZETI TERVEZÉS:</t>
  </si>
  <si>
    <t>ENERGETIKA:</t>
  </si>
  <si>
    <t>ÉPÜLETVILLAMOSSÁGI TERVEZÉS:</t>
  </si>
  <si>
    <t>m2 ref</t>
  </si>
  <si>
    <t>szöveg</t>
  </si>
  <si>
    <r>
      <t>60-100 m</t>
    </r>
    <r>
      <rPr>
        <vertAlign val="superscript"/>
        <sz val="11"/>
        <color rgb="FFFF0000"/>
        <rFont val="Calibri"/>
        <family val="2"/>
        <scheme val="minor"/>
      </rPr>
      <t>2</t>
    </r>
  </si>
  <si>
    <r>
      <t>100-149 m</t>
    </r>
    <r>
      <rPr>
        <vertAlign val="superscript"/>
        <sz val="11"/>
        <color rgb="FFFF0000"/>
        <rFont val="Calibri"/>
        <family val="2"/>
        <scheme val="minor"/>
      </rPr>
      <t>2</t>
    </r>
  </si>
  <si>
    <r>
      <t>150-249 m</t>
    </r>
    <r>
      <rPr>
        <vertAlign val="superscript"/>
        <sz val="11"/>
        <color rgb="FFFF0000"/>
        <rFont val="Calibri"/>
        <family val="2"/>
        <scheme val="minor"/>
      </rPr>
      <t>2</t>
    </r>
  </si>
  <si>
    <r>
      <t>250-499 m</t>
    </r>
    <r>
      <rPr>
        <vertAlign val="superscript"/>
        <sz val="11"/>
        <color rgb="FFFF0000"/>
        <rFont val="Calibri"/>
        <family val="2"/>
        <scheme val="minor"/>
      </rPr>
      <t>2</t>
    </r>
  </si>
  <si>
    <r>
      <t>500-1199 m</t>
    </r>
    <r>
      <rPr>
        <vertAlign val="superscript"/>
        <sz val="11"/>
        <color rgb="FFFF0000"/>
        <rFont val="Calibri"/>
        <family val="2"/>
        <scheme val="minor"/>
      </rPr>
      <t>2</t>
    </r>
  </si>
  <si>
    <r>
      <t>1200-2999 m</t>
    </r>
    <r>
      <rPr>
        <vertAlign val="superscript"/>
        <sz val="11"/>
        <color rgb="FFFF0000"/>
        <rFont val="Calibri"/>
        <family val="2"/>
        <scheme val="minor"/>
      </rPr>
      <t>2</t>
    </r>
  </si>
  <si>
    <r>
      <t>3000 m</t>
    </r>
    <r>
      <rPr>
        <vertAlign val="superscript"/>
        <sz val="11"/>
        <color rgb="FFFF0000"/>
        <rFont val="Calibri"/>
        <family val="2"/>
        <scheme val="minor"/>
      </rPr>
      <t xml:space="preserve">2 </t>
    </r>
    <r>
      <rPr>
        <sz val="11"/>
        <color rgb="FFFF0000"/>
        <rFont val="Calibri"/>
        <family val="2"/>
        <scheme val="minor"/>
      </rPr>
      <t>felett</t>
    </r>
  </si>
  <si>
    <t>telek referencia m2:</t>
  </si>
  <si>
    <t>kis terület felár</t>
  </si>
  <si>
    <t>ref_szorzó</t>
  </si>
  <si>
    <t>TALAJMECHANIKA ÉS GEODÉZIA</t>
  </si>
  <si>
    <t>ÉPÍTÉSZET</t>
  </si>
  <si>
    <t>tervtípus:</t>
  </si>
  <si>
    <t>tm + geodézia</t>
  </si>
  <si>
    <t>ép bruttó m2</t>
  </si>
  <si>
    <t>ár</t>
  </si>
  <si>
    <t>m2</t>
  </si>
  <si>
    <t>telek szorzó</t>
  </si>
  <si>
    <t>épület jellege</t>
  </si>
  <si>
    <t>épület alapterülete</t>
  </si>
  <si>
    <t>elhelyezendő gépkocsik</t>
  </si>
  <si>
    <t>gépkocsi elhelyezés módja</t>
  </si>
  <si>
    <t>épületszintek</t>
  </si>
  <si>
    <t>tető kialakítása</t>
  </si>
  <si>
    <t>terasz / erkély kialakítása</t>
  </si>
  <si>
    <t>pince</t>
  </si>
  <si>
    <t>STATIKA</t>
  </si>
  <si>
    <t>falazat tartószerkezet típusa</t>
  </si>
  <si>
    <t>GÉPÉSZET</t>
  </si>
  <si>
    <t>szintek</t>
  </si>
  <si>
    <t>ELEKTROMOS</t>
  </si>
  <si>
    <t>LÁTVÁNYTERV</t>
  </si>
  <si>
    <t>Látványtervezés</t>
  </si>
  <si>
    <t>BELSŐÉPÍTÉSZET</t>
  </si>
  <si>
    <t>tervtpus:</t>
  </si>
  <si>
    <t>BELSŐÉPÍTÉSZET:</t>
  </si>
  <si>
    <t>LÁTVÁNYTERVEZÉS:</t>
  </si>
  <si>
    <t>ENERGETIKA</t>
  </si>
  <si>
    <t>Energetika:</t>
  </si>
  <si>
    <t>1 lakásos családi ház</t>
  </si>
  <si>
    <t>2 lakásos ikerház</t>
  </si>
  <si>
    <t>Tervezett lakóegységek száma:</t>
  </si>
  <si>
    <t>1 lakás</t>
  </si>
  <si>
    <t>2 lakás</t>
  </si>
  <si>
    <t>3 lakás</t>
  </si>
  <si>
    <t>4 lakás</t>
  </si>
  <si>
    <t>5 lakás</t>
  </si>
  <si>
    <t>6 lakás</t>
  </si>
  <si>
    <t>7 lakás</t>
  </si>
  <si>
    <t>8 lakás</t>
  </si>
  <si>
    <t>9 lakás</t>
  </si>
  <si>
    <t>10 lakás</t>
  </si>
  <si>
    <t>11 lakás</t>
  </si>
  <si>
    <t>12 lakás</t>
  </si>
  <si>
    <t>13 lakás</t>
  </si>
  <si>
    <t>14 lakás</t>
  </si>
  <si>
    <t>15 lakás</t>
  </si>
  <si>
    <t>16 lakás</t>
  </si>
  <si>
    <t>17 lakás</t>
  </si>
  <si>
    <t>18 lakás</t>
  </si>
  <si>
    <t>19 lakás</t>
  </si>
  <si>
    <t>20 lakás</t>
  </si>
  <si>
    <t>21 lakás</t>
  </si>
  <si>
    <t>22 lakás</t>
  </si>
  <si>
    <t>23 lakás</t>
  </si>
  <si>
    <t>24 lakás</t>
  </si>
  <si>
    <t>25 lakás</t>
  </si>
  <si>
    <t>26 lakás</t>
  </si>
  <si>
    <t>27 lakás</t>
  </si>
  <si>
    <t>28 lakás</t>
  </si>
  <si>
    <t>29 lakás</t>
  </si>
  <si>
    <t>30 lakás</t>
  </si>
  <si>
    <t>31 lakás</t>
  </si>
  <si>
    <t>32 lakás</t>
  </si>
  <si>
    <t>33 lakás</t>
  </si>
  <si>
    <t>34 lakás</t>
  </si>
  <si>
    <t>35 lakás</t>
  </si>
  <si>
    <t>36 lakás</t>
  </si>
  <si>
    <t>37 lakás</t>
  </si>
  <si>
    <t>38 lakás</t>
  </si>
  <si>
    <t>39 lakás</t>
  </si>
  <si>
    <t>40 lakás</t>
  </si>
  <si>
    <t>41 lakás</t>
  </si>
  <si>
    <t>42 lakás</t>
  </si>
  <si>
    <t>43 lakás</t>
  </si>
  <si>
    <t>44 lakás</t>
  </si>
  <si>
    <t>45 lakás</t>
  </si>
  <si>
    <t>46 lakás</t>
  </si>
  <si>
    <t>47 lakás</t>
  </si>
  <si>
    <t>48 lakás</t>
  </si>
  <si>
    <t>49 lakás</t>
  </si>
  <si>
    <t>50 lakás</t>
  </si>
  <si>
    <t>51 lakás</t>
  </si>
  <si>
    <t>52 lakás</t>
  </si>
  <si>
    <t>53 lakás</t>
  </si>
  <si>
    <t>54 lakás</t>
  </si>
  <si>
    <t>55 lakás</t>
  </si>
  <si>
    <t>56 lakás</t>
  </si>
  <si>
    <t>57 lakás</t>
  </si>
  <si>
    <t>58 lakás</t>
  </si>
  <si>
    <t>59 lakás</t>
  </si>
  <si>
    <t>60 lakás</t>
  </si>
  <si>
    <t>61 lakás</t>
  </si>
  <si>
    <t>62 lakás</t>
  </si>
  <si>
    <t>63 lakás</t>
  </si>
  <si>
    <t>64 lakás</t>
  </si>
  <si>
    <t>65 lakás</t>
  </si>
  <si>
    <t>66 lakás</t>
  </si>
  <si>
    <t>67 lakás</t>
  </si>
  <si>
    <t>68 lakás</t>
  </si>
  <si>
    <t>69 lakás</t>
  </si>
  <si>
    <t>70 lakás</t>
  </si>
  <si>
    <t>71 lakás</t>
  </si>
  <si>
    <t>72 lakás</t>
  </si>
  <si>
    <t>73 lakás</t>
  </si>
  <si>
    <t>74 lakás</t>
  </si>
  <si>
    <t>75 lakás</t>
  </si>
  <si>
    <t>76 lakás</t>
  </si>
  <si>
    <t>77 lakás</t>
  </si>
  <si>
    <t>78 lakás</t>
  </si>
  <si>
    <t>79 lakás</t>
  </si>
  <si>
    <t>80 lakás</t>
  </si>
  <si>
    <t>81 lakás</t>
  </si>
  <si>
    <t>82 lakás</t>
  </si>
  <si>
    <t>83 lakás</t>
  </si>
  <si>
    <t>84 lakás</t>
  </si>
  <si>
    <t>85 lakás</t>
  </si>
  <si>
    <t>86 lakás</t>
  </si>
  <si>
    <t>87 lakás</t>
  </si>
  <si>
    <t>88 lakás</t>
  </si>
  <si>
    <t>89 lakás</t>
  </si>
  <si>
    <t>90 lakás</t>
  </si>
  <si>
    <t>91 lakás</t>
  </si>
  <si>
    <t>92 lakás</t>
  </si>
  <si>
    <t>93 lakás</t>
  </si>
  <si>
    <t>94 lakás</t>
  </si>
  <si>
    <t>95 lakás</t>
  </si>
  <si>
    <t>96 lakás</t>
  </si>
  <si>
    <t>97 lakás</t>
  </si>
  <si>
    <t>98 lakás</t>
  </si>
  <si>
    <t>99 lakás</t>
  </si>
  <si>
    <t>100 lakás</t>
  </si>
  <si>
    <t>TERVEZÉSI DÍJ KALKULÁTOR</t>
  </si>
  <si>
    <t>nettó tervezési költség összesen</t>
  </si>
  <si>
    <t>ÁFA = 27%</t>
  </si>
  <si>
    <t>bruttó tervezési díj összesen</t>
  </si>
  <si>
    <t>Műszaki tartalom:</t>
  </si>
  <si>
    <t>A kalkuláció tájékoztató jellegű, a végleges tervezési díj egyedi egyeztetés tárgyát képezi.</t>
  </si>
  <si>
    <t>© Reneszánsz Építő Kft. – Tervezési Díjkalkulátor PRO – minden jog fenntartva</t>
  </si>
  <si>
    <t>www.reneszanszepito.com</t>
  </si>
  <si>
    <t>Kérjük, kattintson a kék mezőkbe – a választható értékek legördülő listában jelennek meg.</t>
  </si>
  <si>
    <t>Tervezési díj</t>
  </si>
  <si>
    <t>Reneszánsz Építő Kft. | LITE V.02 – 2026</t>
  </si>
  <si>
    <t>Engedélyezési terv mindösszesen:</t>
  </si>
  <si>
    <t>60-100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</si>
</sst>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i/>
      <sz val="11"/>
      <color theme="0" tint="-0.499984740745262"/>
      <name val="Aptos Display"/>
      <family val="2"/>
    </font>
    <font>
      <sz val="11"/>
      <color theme="0"/>
      <name val="Aptos Display"/>
      <family val="2"/>
    </font>
    <font>
      <b/>
      <sz val="11"/>
      <color theme="0"/>
      <name val="Aptos Display"/>
      <family val="2"/>
    </font>
    <font>
      <b/>
      <i/>
      <sz val="11"/>
      <color theme="2" tint="-0.249977111117893"/>
      <name val="Aptos Display"/>
      <family val="2"/>
    </font>
    <font>
      <i/>
      <sz val="9"/>
      <color theme="1"/>
      <name val="Aptos Display"/>
      <family val="2"/>
    </font>
    <font>
      <sz val="11"/>
      <name val="Aptos Display"/>
      <family val="2"/>
    </font>
    <font>
      <sz val="8"/>
      <name val="Aptos Display"/>
      <family val="2"/>
    </font>
    <font>
      <b/>
      <sz val="16"/>
      <color theme="1"/>
      <name val="Aptos Display"/>
      <family val="2"/>
    </font>
    <font>
      <b/>
      <sz val="12"/>
      <color theme="0"/>
      <name val="Aptos Display"/>
      <family val="2"/>
    </font>
    <font>
      <b/>
      <i/>
      <sz val="12"/>
      <color theme="2" tint="-0.249977111117893"/>
      <name val="Aptos Display"/>
      <family val="2"/>
    </font>
    <font>
      <sz val="11"/>
      <color theme="2" tint="-0.499984740745262"/>
      <name val="Aptos Display"/>
      <family val="2"/>
    </font>
    <font>
      <i/>
      <sz val="10"/>
      <color rgb="FF1F4E79"/>
      <name val="Aptos Display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16" fontId="0" fillId="0" borderId="0" xfId="0" quotePrefix="1" applyNumberFormat="1"/>
    <xf numFmtId="0" fontId="0" fillId="0" borderId="0" xfId="0" quotePrefix="1"/>
    <xf numFmtId="164" fontId="0" fillId="0" borderId="0" xfId="1" applyNumberFormat="1" applyFont="1"/>
    <xf numFmtId="0" fontId="5" fillId="0" borderId="0" xfId="0" applyFont="1"/>
    <xf numFmtId="0" fontId="5" fillId="0" borderId="1" xfId="0" applyFont="1" applyBorder="1"/>
    <xf numFmtId="2" fontId="0" fillId="0" borderId="0" xfId="0" applyNumberFormat="1"/>
    <xf numFmtId="0" fontId="7" fillId="0" borderId="0" xfId="0" applyFont="1"/>
    <xf numFmtId="0" fontId="0" fillId="3" borderId="0" xfId="0" applyFill="1"/>
    <xf numFmtId="0" fontId="9" fillId="0" borderId="0" xfId="0" applyFont="1"/>
    <xf numFmtId="164" fontId="0" fillId="2" borderId="0" xfId="1" applyNumberFormat="1" applyFont="1" applyFill="1"/>
    <xf numFmtId="2" fontId="0" fillId="3" borderId="0" xfId="0" applyNumberFormat="1" applyFill="1"/>
    <xf numFmtId="164" fontId="5" fillId="4" borderId="3" xfId="1" applyNumberFormat="1" applyFont="1" applyFill="1" applyBorder="1"/>
    <xf numFmtId="0" fontId="22" fillId="6" borderId="0" xfId="2" applyFont="1" applyFill="1" applyBorder="1" applyProtection="1"/>
    <xf numFmtId="164" fontId="10" fillId="6" borderId="2" xfId="1" applyNumberFormat="1" applyFont="1" applyFill="1" applyBorder="1" applyAlignment="1" applyProtection="1">
      <alignment horizontal="center"/>
    </xf>
    <xf numFmtId="164" fontId="12" fillId="6" borderId="2" xfId="1" applyNumberFormat="1" applyFont="1" applyFill="1" applyBorder="1" applyAlignment="1" applyProtection="1">
      <alignment horizontal="center"/>
    </xf>
    <xf numFmtId="164" fontId="11" fillId="6" borderId="2" xfId="1" applyNumberFormat="1" applyFont="1" applyFill="1" applyBorder="1" applyAlignment="1" applyProtection="1">
      <alignment horizontal="center"/>
    </xf>
    <xf numFmtId="164" fontId="10" fillId="6" borderId="4" xfId="1" applyNumberFormat="1" applyFont="1" applyFill="1" applyBorder="1" applyAlignment="1" applyProtection="1">
      <alignment horizontal="center"/>
    </xf>
    <xf numFmtId="0" fontId="10" fillId="6" borderId="10" xfId="0" applyFont="1" applyFill="1" applyBorder="1"/>
    <xf numFmtId="0" fontId="10" fillId="6" borderId="11" xfId="0" applyFont="1" applyFill="1" applyBorder="1"/>
    <xf numFmtId="0" fontId="10" fillId="6" borderId="12" xfId="0" applyFont="1" applyFill="1" applyBorder="1"/>
    <xf numFmtId="0" fontId="10" fillId="0" borderId="0" xfId="0" applyFont="1"/>
    <xf numFmtId="0" fontId="10" fillId="6" borderId="7" xfId="0" applyFont="1" applyFill="1" applyBorder="1"/>
    <xf numFmtId="0" fontId="19" fillId="6" borderId="0" xfId="0" applyFont="1" applyFill="1" applyAlignment="1">
      <alignment horizontal="left"/>
    </xf>
    <xf numFmtId="0" fontId="10" fillId="6" borderId="0" xfId="0" applyFont="1" applyFill="1"/>
    <xf numFmtId="0" fontId="10" fillId="6" borderId="13" xfId="0" applyFont="1" applyFill="1" applyBorder="1"/>
    <xf numFmtId="0" fontId="10" fillId="6" borderId="0" xfId="0" applyFont="1" applyFill="1" applyAlignment="1">
      <alignment horizontal="left"/>
    </xf>
    <xf numFmtId="0" fontId="16" fillId="6" borderId="0" xfId="0" applyFont="1" applyFill="1"/>
    <xf numFmtId="0" fontId="11" fillId="6" borderId="9" xfId="0" applyFont="1" applyFill="1" applyBorder="1"/>
    <xf numFmtId="0" fontId="10" fillId="6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1" fillId="6" borderId="2" xfId="0" applyFont="1" applyFill="1" applyBorder="1"/>
    <xf numFmtId="0" fontId="11" fillId="6" borderId="4" xfId="0" applyFont="1" applyFill="1" applyBorder="1"/>
    <xf numFmtId="0" fontId="20" fillId="5" borderId="5" xfId="0" applyFont="1" applyFill="1" applyBorder="1"/>
    <xf numFmtId="164" fontId="20" fillId="5" borderId="6" xfId="0" applyNumberFormat="1" applyFont="1" applyFill="1" applyBorder="1" applyAlignment="1">
      <alignment horizontal="center"/>
    </xf>
    <xf numFmtId="164" fontId="21" fillId="5" borderId="6" xfId="0" applyNumberFormat="1" applyFont="1" applyFill="1" applyBorder="1" applyAlignment="1">
      <alignment horizontal="center"/>
    </xf>
    <xf numFmtId="164" fontId="20" fillId="7" borderId="6" xfId="0" applyNumberFormat="1" applyFont="1" applyFill="1" applyBorder="1" applyAlignment="1">
      <alignment horizontal="center"/>
    </xf>
    <xf numFmtId="0" fontId="14" fillId="6" borderId="16" xfId="0" applyFont="1" applyFill="1" applyBorder="1"/>
    <xf numFmtId="164" fontId="14" fillId="6" borderId="16" xfId="0" applyNumberFormat="1" applyFont="1" applyFill="1" applyBorder="1" applyAlignment="1">
      <alignment horizontal="center"/>
    </xf>
    <xf numFmtId="164" fontId="15" fillId="6" borderId="16" xfId="0" applyNumberFormat="1" applyFont="1" applyFill="1" applyBorder="1" applyAlignment="1">
      <alignment horizontal="center"/>
    </xf>
    <xf numFmtId="0" fontId="10" fillId="6" borderId="14" xfId="0" applyFont="1" applyFill="1" applyBorder="1"/>
    <xf numFmtId="0" fontId="10" fillId="6" borderId="1" xfId="0" applyFont="1" applyFill="1" applyBorder="1"/>
    <xf numFmtId="0" fontId="10" fillId="6" borderId="15" xfId="0" applyFont="1" applyFill="1" applyBorder="1"/>
    <xf numFmtId="0" fontId="18" fillId="6" borderId="0" xfId="0" applyFont="1" applyFill="1" applyAlignment="1">
      <alignment horizontal="center"/>
    </xf>
    <xf numFmtId="0" fontId="23" fillId="6" borderId="0" xfId="0" applyFont="1" applyFill="1" applyAlignment="1">
      <alignment horizontal="left"/>
    </xf>
    <xf numFmtId="0" fontId="13" fillId="5" borderId="8" xfId="0" applyFont="1" applyFill="1" applyBorder="1" applyAlignment="1">
      <alignment horizontal="left"/>
    </xf>
    <xf numFmtId="0" fontId="17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5" fillId="0" borderId="1" xfId="1" applyNumberFormat="1" applyFont="1" applyBorder="1" applyAlignment="1">
      <alignment horizontal="center"/>
    </xf>
  </cellXfs>
  <cellStyles count="3">
    <cellStyle name="Hivatkozás" xfId="2" builtinId="8"/>
    <cellStyle name="Normál" xfId="0" builtinId="0"/>
    <cellStyle name="Pénznem" xfId="1" builtinId="4"/>
  </cellStyles>
  <dxfs count="0"/>
  <tableStyles count="0" defaultTableStyle="TableStyleMedium2" defaultPivotStyle="PivotStyleLight16"/>
  <colors>
    <mruColors>
      <color rgb="FF1F4E79"/>
      <color rgb="FFF2F2F2"/>
      <color rgb="FFCCFF99"/>
      <color rgb="FFA5FF4B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2118360</xdr:colOff>
      <xdr:row>0</xdr:row>
      <xdr:rowOff>114300</xdr:rowOff>
    </xdr:from>
    <xdr:to>
      <xdr:col>5</xdr:col>
      <xdr:colOff>0</xdr:colOff>
      <xdr:row>9</xdr:row>
      <xdr:rowOff>58599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140273D-1422-14ED-2EE5-C2E9439D3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580" y="114300"/>
          <a:ext cx="2194560" cy="1544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neszanszepi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topLeftCell="A10" zoomScaleNormal="100" workbookViewId="0">
      <selection activeCell="J25" sqref="J25"/>
    </sheetView>
  </sheetViews>
  <sheetFormatPr defaultRowHeight="14.4" x14ac:dyDescent="0.3"/>
  <cols>
    <col min="1" max="1" width="1.77734375" style="21" customWidth="1"/>
    <col min="2" max="2" width="39.21875" style="21" bestFit="1" customWidth="1"/>
    <col min="3" max="4" width="31.21875" style="21" customWidth="1"/>
    <col min="5" max="5" width="62.88671875" style="21" customWidth="1"/>
    <col min="6" max="6" width="2" style="21" customWidth="1"/>
    <col min="7" max="16384" width="8.88671875" style="21"/>
  </cols>
  <sheetData>
    <row r="1" spans="1:6" ht="11.4" customHeight="1" x14ac:dyDescent="0.3">
      <c r="A1" s="18"/>
      <c r="B1" s="19"/>
      <c r="C1" s="19"/>
      <c r="D1" s="19"/>
      <c r="E1" s="19"/>
      <c r="F1" s="20"/>
    </row>
    <row r="2" spans="1:6" ht="21" x14ac:dyDescent="0.4">
      <c r="A2" s="22"/>
      <c r="B2" s="23" t="s">
        <v>268</v>
      </c>
      <c r="C2" s="24"/>
      <c r="D2" s="24"/>
      <c r="E2" s="24"/>
      <c r="F2" s="25"/>
    </row>
    <row r="3" spans="1:6" x14ac:dyDescent="0.3">
      <c r="A3" s="22"/>
      <c r="B3" s="26" t="s">
        <v>278</v>
      </c>
      <c r="C3" s="24"/>
      <c r="D3" s="24"/>
      <c r="E3" s="24"/>
      <c r="F3" s="25"/>
    </row>
    <row r="4" spans="1:6" x14ac:dyDescent="0.3">
      <c r="A4" s="22"/>
      <c r="B4" s="13" t="s">
        <v>275</v>
      </c>
      <c r="C4" s="24"/>
      <c r="D4" s="24"/>
      <c r="E4" s="24"/>
      <c r="F4" s="25"/>
    </row>
    <row r="5" spans="1:6" x14ac:dyDescent="0.3">
      <c r="A5" s="22"/>
      <c r="B5" s="27"/>
      <c r="C5" s="24"/>
      <c r="D5" s="24"/>
      <c r="E5" s="24"/>
      <c r="F5" s="25"/>
    </row>
    <row r="6" spans="1:6" x14ac:dyDescent="0.3">
      <c r="A6" s="22"/>
      <c r="B6" s="24"/>
      <c r="C6" s="24"/>
      <c r="D6" s="24"/>
      <c r="E6" s="24"/>
      <c r="F6" s="25"/>
    </row>
    <row r="7" spans="1:6" x14ac:dyDescent="0.3">
      <c r="A7" s="22"/>
      <c r="B7" s="24"/>
      <c r="C7" s="24"/>
      <c r="D7" s="24"/>
      <c r="E7" s="24"/>
      <c r="F7" s="25"/>
    </row>
    <row r="8" spans="1:6" x14ac:dyDescent="0.3">
      <c r="A8" s="22"/>
      <c r="B8" s="44" t="s">
        <v>276</v>
      </c>
      <c r="C8" s="44"/>
      <c r="D8" s="44"/>
      <c r="E8" s="44"/>
      <c r="F8" s="25"/>
    </row>
    <row r="9" spans="1:6" ht="7.2" customHeight="1" x14ac:dyDescent="0.3">
      <c r="A9" s="22"/>
      <c r="B9" s="24"/>
      <c r="C9" s="24"/>
      <c r="D9" s="24"/>
      <c r="E9" s="24"/>
      <c r="F9" s="25"/>
    </row>
    <row r="10" spans="1:6" ht="15" thickBot="1" x14ac:dyDescent="0.35">
      <c r="A10" s="22"/>
      <c r="B10" s="28" t="s">
        <v>27</v>
      </c>
      <c r="C10" s="28"/>
      <c r="D10" s="28"/>
      <c r="E10" s="28"/>
      <c r="F10" s="25"/>
    </row>
    <row r="11" spans="1:6" ht="15" thickTop="1" x14ac:dyDescent="0.3">
      <c r="A11" s="22"/>
      <c r="B11" s="24" t="s">
        <v>12</v>
      </c>
      <c r="C11" s="45" t="s">
        <v>14</v>
      </c>
      <c r="D11" s="45"/>
      <c r="E11" s="45"/>
      <c r="F11" s="25"/>
    </row>
    <row r="12" spans="1:6" x14ac:dyDescent="0.3">
      <c r="A12" s="22"/>
      <c r="B12" s="24" t="s">
        <v>0</v>
      </c>
      <c r="C12" s="45" t="s">
        <v>3</v>
      </c>
      <c r="D12" s="45"/>
      <c r="E12" s="45"/>
      <c r="F12" s="25"/>
    </row>
    <row r="13" spans="1:6" x14ac:dyDescent="0.3">
      <c r="A13" s="22"/>
      <c r="B13" s="24" t="s">
        <v>167</v>
      </c>
      <c r="C13" s="45" t="s">
        <v>168</v>
      </c>
      <c r="D13" s="45"/>
      <c r="E13" s="45"/>
      <c r="F13" s="25"/>
    </row>
    <row r="14" spans="1:6" x14ac:dyDescent="0.3">
      <c r="A14" s="22"/>
      <c r="B14" s="24" t="s">
        <v>4</v>
      </c>
      <c r="C14" s="45" t="s">
        <v>280</v>
      </c>
      <c r="D14" s="45"/>
      <c r="E14" s="45"/>
      <c r="F14" s="25"/>
    </row>
    <row r="15" spans="1:6" x14ac:dyDescent="0.3">
      <c r="A15" s="22"/>
      <c r="B15" s="24" t="s">
        <v>15</v>
      </c>
      <c r="C15" s="45" t="s">
        <v>17</v>
      </c>
      <c r="D15" s="45"/>
      <c r="E15" s="45"/>
      <c r="F15" s="25"/>
    </row>
    <row r="16" spans="1:6" x14ac:dyDescent="0.3">
      <c r="A16" s="22"/>
      <c r="B16" s="24" t="s">
        <v>22</v>
      </c>
      <c r="C16" s="45" t="s">
        <v>24</v>
      </c>
      <c r="D16" s="45"/>
      <c r="E16" s="45"/>
      <c r="F16" s="25"/>
    </row>
    <row r="17" spans="1:6" x14ac:dyDescent="0.3">
      <c r="A17" s="22"/>
      <c r="B17" s="24" t="s">
        <v>46</v>
      </c>
      <c r="C17" s="45" t="s">
        <v>73</v>
      </c>
      <c r="D17" s="45"/>
      <c r="E17" s="45"/>
      <c r="F17" s="25"/>
    </row>
    <row r="18" spans="1:6" hidden="1" x14ac:dyDescent="0.3">
      <c r="A18" s="22"/>
      <c r="B18" s="24" t="s">
        <v>75</v>
      </c>
      <c r="C18" s="45" t="s">
        <v>77</v>
      </c>
      <c r="D18" s="45"/>
      <c r="E18" s="45"/>
      <c r="F18" s="25"/>
    </row>
    <row r="19" spans="1:6" x14ac:dyDescent="0.3">
      <c r="A19" s="22"/>
      <c r="B19" s="24" t="s">
        <v>54</v>
      </c>
      <c r="C19" s="45" t="s">
        <v>71</v>
      </c>
      <c r="D19" s="45"/>
      <c r="E19" s="45"/>
      <c r="F19" s="25"/>
    </row>
    <row r="20" spans="1:6" x14ac:dyDescent="0.3">
      <c r="A20" s="22"/>
      <c r="B20" s="24"/>
      <c r="C20" s="24"/>
      <c r="D20" s="24"/>
      <c r="E20" s="24"/>
      <c r="F20" s="25"/>
    </row>
    <row r="21" spans="1:6" ht="15" thickBot="1" x14ac:dyDescent="0.35">
      <c r="A21" s="22"/>
      <c r="B21" s="28" t="s">
        <v>272</v>
      </c>
      <c r="C21" s="28"/>
      <c r="D21" s="28"/>
      <c r="E21" s="28"/>
      <c r="F21" s="25"/>
    </row>
    <row r="22" spans="1:6" ht="15" thickTop="1" x14ac:dyDescent="0.3">
      <c r="A22" s="22"/>
      <c r="B22" s="24" t="s">
        <v>55</v>
      </c>
      <c r="C22" s="45" t="s">
        <v>57</v>
      </c>
      <c r="D22" s="45"/>
      <c r="E22" s="45"/>
      <c r="F22" s="25"/>
    </row>
    <row r="23" spans="1:6" x14ac:dyDescent="0.3">
      <c r="A23" s="22"/>
      <c r="B23" s="24" t="s">
        <v>58</v>
      </c>
      <c r="C23" s="45" t="s">
        <v>60</v>
      </c>
      <c r="D23" s="45"/>
      <c r="E23" s="45"/>
      <c r="F23" s="25"/>
    </row>
    <row r="24" spans="1:6" x14ac:dyDescent="0.3">
      <c r="A24" s="22"/>
      <c r="B24" s="24" t="s">
        <v>28</v>
      </c>
      <c r="C24" s="45" t="s">
        <v>29</v>
      </c>
      <c r="D24" s="45"/>
      <c r="E24" s="45"/>
      <c r="F24" s="25"/>
    </row>
    <row r="25" spans="1:6" x14ac:dyDescent="0.3">
      <c r="A25" s="22"/>
      <c r="B25" s="24" t="s">
        <v>39</v>
      </c>
      <c r="C25" s="45" t="s">
        <v>40</v>
      </c>
      <c r="D25" s="45"/>
      <c r="E25" s="45"/>
      <c r="F25" s="25"/>
    </row>
    <row r="26" spans="1:6" x14ac:dyDescent="0.3">
      <c r="A26" s="22"/>
      <c r="B26" s="24" t="s">
        <v>35</v>
      </c>
      <c r="C26" s="45" t="s">
        <v>36</v>
      </c>
      <c r="D26" s="45"/>
      <c r="E26" s="45"/>
      <c r="F26" s="25"/>
    </row>
    <row r="27" spans="1:6" x14ac:dyDescent="0.3">
      <c r="A27" s="22"/>
      <c r="B27" s="24"/>
      <c r="C27" s="24"/>
      <c r="D27" s="24"/>
      <c r="E27" s="24"/>
      <c r="F27" s="25"/>
    </row>
    <row r="28" spans="1:6" ht="15" thickBot="1" x14ac:dyDescent="0.35">
      <c r="A28" s="22"/>
      <c r="B28" s="28" t="s">
        <v>63</v>
      </c>
      <c r="C28" s="28"/>
      <c r="D28" s="28"/>
      <c r="E28" s="28"/>
      <c r="F28" s="25"/>
    </row>
    <row r="29" spans="1:6" ht="15" thickTop="1" x14ac:dyDescent="0.3">
      <c r="A29" s="22"/>
      <c r="B29" s="24" t="s">
        <v>64</v>
      </c>
      <c r="C29" s="45" t="str">
        <f>SZORZÓK!C72</f>
        <v>engedelyezési terv</v>
      </c>
      <c r="D29" s="45"/>
      <c r="E29" s="45"/>
      <c r="F29" s="25"/>
    </row>
    <row r="30" spans="1:6" x14ac:dyDescent="0.3">
      <c r="A30" s="22"/>
      <c r="B30" s="24" t="s">
        <v>65</v>
      </c>
      <c r="C30" s="45" t="s">
        <v>69</v>
      </c>
      <c r="D30" s="45"/>
      <c r="E30" s="45"/>
      <c r="F30" s="25"/>
    </row>
    <row r="31" spans="1:6" x14ac:dyDescent="0.3">
      <c r="A31" s="22"/>
      <c r="B31" s="24" t="s">
        <v>66</v>
      </c>
      <c r="C31" s="45" t="s">
        <v>69</v>
      </c>
      <c r="D31" s="45"/>
      <c r="E31" s="45"/>
      <c r="F31" s="25"/>
    </row>
    <row r="32" spans="1:6" x14ac:dyDescent="0.3">
      <c r="A32" s="22"/>
      <c r="B32" s="24" t="s">
        <v>67</v>
      </c>
      <c r="C32" s="45" t="s">
        <v>69</v>
      </c>
      <c r="D32" s="45"/>
      <c r="E32" s="45"/>
      <c r="F32" s="25"/>
    </row>
    <row r="33" spans="1:6" x14ac:dyDescent="0.3">
      <c r="A33" s="22"/>
      <c r="B33" s="24" t="s">
        <v>91</v>
      </c>
      <c r="C33" s="45" t="s">
        <v>93</v>
      </c>
      <c r="D33" s="45"/>
      <c r="E33" s="45"/>
      <c r="F33" s="25"/>
    </row>
    <row r="34" spans="1:6" x14ac:dyDescent="0.3">
      <c r="A34" s="22"/>
      <c r="B34" s="24" t="s">
        <v>92</v>
      </c>
      <c r="C34" s="45" t="s">
        <v>99</v>
      </c>
      <c r="D34" s="45"/>
      <c r="E34" s="45"/>
      <c r="F34" s="25"/>
    </row>
    <row r="35" spans="1:6" x14ac:dyDescent="0.3">
      <c r="A35" s="22"/>
      <c r="B35" s="24"/>
      <c r="C35" s="24"/>
      <c r="D35" s="24"/>
      <c r="E35" s="24"/>
      <c r="F35" s="25"/>
    </row>
    <row r="36" spans="1:6" x14ac:dyDescent="0.3">
      <c r="A36" s="22"/>
      <c r="B36" s="24"/>
      <c r="C36" s="24"/>
      <c r="D36" s="24"/>
      <c r="E36" s="24"/>
      <c r="F36" s="25"/>
    </row>
    <row r="37" spans="1:6" ht="15" thickBot="1" x14ac:dyDescent="0.35">
      <c r="A37" s="22"/>
      <c r="B37" s="24" t="s">
        <v>277</v>
      </c>
      <c r="C37" s="29" t="s">
        <v>269</v>
      </c>
      <c r="D37" s="30" t="s">
        <v>270</v>
      </c>
      <c r="E37" s="29" t="s">
        <v>271</v>
      </c>
      <c r="F37" s="25"/>
    </row>
    <row r="38" spans="1:6" hidden="1" x14ac:dyDescent="0.3">
      <c r="A38" s="22"/>
      <c r="B38" s="31" t="s">
        <v>119</v>
      </c>
      <c r="C38" s="14">
        <f>SZÁMÍTÁS!C4*ÁRLISTA!C12</f>
        <v>180000</v>
      </c>
      <c r="D38" s="15">
        <f>C38*0.27</f>
        <v>48600</v>
      </c>
      <c r="E38" s="16">
        <f>D38+C38</f>
        <v>228600</v>
      </c>
      <c r="F38" s="25"/>
    </row>
    <row r="39" spans="1:6" hidden="1" x14ac:dyDescent="0.3">
      <c r="A39" s="22"/>
      <c r="B39" s="31" t="s">
        <v>120</v>
      </c>
      <c r="C39" s="14">
        <f>ÁRLISTA!C15*SZÁMÍTÁS!C4</f>
        <v>90000</v>
      </c>
      <c r="D39" s="15">
        <f t="shared" ref="D39:D46" si="0">C39*0.27</f>
        <v>24300</v>
      </c>
      <c r="E39" s="16">
        <f t="shared" ref="E39:E47" si="1">D39+C39</f>
        <v>114300</v>
      </c>
      <c r="F39" s="25"/>
    </row>
    <row r="40" spans="1:6" hidden="1" x14ac:dyDescent="0.3">
      <c r="A40" s="22"/>
      <c r="B40" s="31" t="s">
        <v>117</v>
      </c>
      <c r="C40" s="14">
        <f>SZÁMÍTÁS!F6</f>
        <v>439200</v>
      </c>
      <c r="D40" s="15">
        <f t="shared" si="0"/>
        <v>118584.00000000001</v>
      </c>
      <c r="E40" s="16">
        <f t="shared" si="1"/>
        <v>557784</v>
      </c>
      <c r="F40" s="25"/>
    </row>
    <row r="41" spans="1:6" hidden="1" x14ac:dyDescent="0.3">
      <c r="A41" s="22"/>
      <c r="B41" s="31" t="s">
        <v>118</v>
      </c>
      <c r="C41" s="14">
        <f>SZÁMÍTÁS!F18</f>
        <v>168000</v>
      </c>
      <c r="D41" s="15">
        <f t="shared" si="0"/>
        <v>45360</v>
      </c>
      <c r="E41" s="16">
        <f t="shared" si="1"/>
        <v>213360</v>
      </c>
      <c r="F41" s="25"/>
    </row>
    <row r="42" spans="1:6" hidden="1" x14ac:dyDescent="0.3">
      <c r="A42" s="22"/>
      <c r="B42" s="31" t="s">
        <v>121</v>
      </c>
      <c r="C42" s="14">
        <f>SZÁMÍTÁS!F30</f>
        <v>123600</v>
      </c>
      <c r="D42" s="15">
        <f t="shared" si="0"/>
        <v>33372</v>
      </c>
      <c r="E42" s="16">
        <f t="shared" si="1"/>
        <v>156972</v>
      </c>
      <c r="F42" s="25"/>
    </row>
    <row r="43" spans="1:6" hidden="1" x14ac:dyDescent="0.3">
      <c r="A43" s="22"/>
      <c r="B43" s="31" t="s">
        <v>122</v>
      </c>
      <c r="C43" s="14">
        <f>SZÁMÍTÁS!F46</f>
        <v>50000</v>
      </c>
      <c r="D43" s="15">
        <f t="shared" si="0"/>
        <v>13500</v>
      </c>
      <c r="E43" s="16">
        <f t="shared" si="1"/>
        <v>63500</v>
      </c>
      <c r="F43" s="25"/>
    </row>
    <row r="44" spans="1:6" hidden="1" x14ac:dyDescent="0.3">
      <c r="A44" s="22"/>
      <c r="B44" s="31" t="s">
        <v>123</v>
      </c>
      <c r="C44" s="14">
        <f>SZÁMÍTÁS!F34</f>
        <v>118449.99999999999</v>
      </c>
      <c r="D44" s="15">
        <f t="shared" si="0"/>
        <v>31981.499999999996</v>
      </c>
      <c r="E44" s="16">
        <f t="shared" si="1"/>
        <v>150431.49999999997</v>
      </c>
      <c r="F44" s="25"/>
    </row>
    <row r="45" spans="1:6" hidden="1" x14ac:dyDescent="0.3">
      <c r="A45" s="22"/>
      <c r="B45" s="32" t="s">
        <v>162</v>
      </c>
      <c r="C45" s="17">
        <f>SZÁMÍTÁS!F38</f>
        <v>0</v>
      </c>
      <c r="D45" s="15">
        <f t="shared" si="0"/>
        <v>0</v>
      </c>
      <c r="E45" s="16">
        <f t="shared" si="1"/>
        <v>0</v>
      </c>
      <c r="F45" s="25"/>
    </row>
    <row r="46" spans="1:6" ht="15" hidden="1" thickBot="1" x14ac:dyDescent="0.35">
      <c r="A46" s="22"/>
      <c r="B46" s="32" t="s">
        <v>161</v>
      </c>
      <c r="C46" s="17">
        <f>SZÁMÍTÁS!F42</f>
        <v>432000</v>
      </c>
      <c r="D46" s="15">
        <f t="shared" si="0"/>
        <v>116640.00000000001</v>
      </c>
      <c r="E46" s="16">
        <f t="shared" si="1"/>
        <v>548640</v>
      </c>
      <c r="F46" s="25"/>
    </row>
    <row r="47" spans="1:6" ht="16.2" thickBot="1" x14ac:dyDescent="0.35">
      <c r="A47" s="22"/>
      <c r="B47" s="33" t="s">
        <v>279</v>
      </c>
      <c r="C47" s="34">
        <f>SUM(C38:C46)</f>
        <v>1601250</v>
      </c>
      <c r="D47" s="35">
        <f>SUM(D38:D46)</f>
        <v>432337.5</v>
      </c>
      <c r="E47" s="36">
        <f t="shared" si="1"/>
        <v>2033587.5</v>
      </c>
      <c r="F47" s="25"/>
    </row>
    <row r="48" spans="1:6" x14ac:dyDescent="0.3">
      <c r="A48" s="22"/>
      <c r="B48" s="37"/>
      <c r="C48" s="38"/>
      <c r="D48" s="39"/>
      <c r="E48" s="38"/>
      <c r="F48" s="25"/>
    </row>
    <row r="49" spans="1:6" x14ac:dyDescent="0.3">
      <c r="A49" s="22"/>
      <c r="B49" s="46" t="s">
        <v>273</v>
      </c>
      <c r="C49" s="46"/>
      <c r="D49" s="46"/>
      <c r="E49" s="46"/>
      <c r="F49" s="25"/>
    </row>
    <row r="50" spans="1:6" x14ac:dyDescent="0.3">
      <c r="A50" s="22"/>
      <c r="B50" s="43" t="s">
        <v>274</v>
      </c>
      <c r="C50" s="43"/>
      <c r="D50" s="43"/>
      <c r="E50" s="43"/>
      <c r="F50" s="25"/>
    </row>
    <row r="51" spans="1:6" x14ac:dyDescent="0.3">
      <c r="A51" s="40"/>
      <c r="B51" s="41"/>
      <c r="C51" s="41"/>
      <c r="D51" s="41"/>
      <c r="E51" s="41"/>
      <c r="F51" s="42"/>
    </row>
  </sheetData>
  <sheetProtection algorithmName="SHA-512" hashValue="0kg4F+WQFezQQNkyO4ELXq4Ns/nQzFTvuK9Mp22ot81zgeyA2E+aOpPijg3huuwfArmABRAjq3GfYZLYih7GbA==" saltValue="oXR+aB6ky/OzJ6f5nyzlHQ==" spinCount="100000" sheet="1" objects="1" scenarios="1"/>
  <protectedRanges>
    <protectedRange sqref="C11:E19 C22:E26 C29:E34" name="űrlap"/>
  </protectedRanges>
  <mergeCells count="23">
    <mergeCell ref="C24:E24"/>
    <mergeCell ref="C11:E11"/>
    <mergeCell ref="C12:E12"/>
    <mergeCell ref="C13:E13"/>
    <mergeCell ref="C14:E14"/>
    <mergeCell ref="C15:E15"/>
    <mergeCell ref="C16:E16"/>
    <mergeCell ref="B50:E50"/>
    <mergeCell ref="B8:E8"/>
    <mergeCell ref="C30:E30"/>
    <mergeCell ref="C31:E31"/>
    <mergeCell ref="C32:E32"/>
    <mergeCell ref="C33:E33"/>
    <mergeCell ref="C34:E34"/>
    <mergeCell ref="B49:E49"/>
    <mergeCell ref="C25:E25"/>
    <mergeCell ref="C26:E26"/>
    <mergeCell ref="C22:E22"/>
    <mergeCell ref="C23:E23"/>
    <mergeCell ref="C29:E29"/>
    <mergeCell ref="C17:E17"/>
    <mergeCell ref="C18:E18"/>
    <mergeCell ref="C19:E19"/>
  </mergeCells>
  <dataValidations xWindow="669" yWindow="342" count="1">
    <dataValidation allowBlank="1" showInputMessage="1" showErrorMessage="1" errorTitle="HIBA" error="Válassz a legördülő listából!" sqref="C29:E32" xr:uid="{75C08186-541D-47D2-9730-AAF7F0FA35EB}"/>
  </dataValidations>
  <hyperlinks>
    <hyperlink ref="B4" r:id="rId1" xr:uid="{E7C231D0-1890-4DA2-9616-ADA01C5F4EDB}"/>
  </hyperlinks>
  <pageMargins left="0.7" right="0.7" top="0.75" bottom="0.75" header="0.3" footer="0.3"/>
  <pageSetup paperSize="9" scale="64" orientation="portrait" horizontalDpi="0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669" yWindow="342" count="16">
        <x14:dataValidation type="list" allowBlank="1" showErrorMessage="1" errorTitle="HIBA" error="Válassz a legürdülő menüből!" promptTitle="Épülettípus" prompt="válassz egy épülettípust..." xr:uid="{1DF1B00A-FC41-4BD3-B8F4-87CA3D1D907D}">
          <x14:formula1>
            <xm:f>SZORZÓK!$C$5:$C$7</xm:f>
          </x14:formula1>
          <xm:sqref>C12:D12</xm:sqref>
        </x14:dataValidation>
        <x14:dataValidation type="list" showErrorMessage="1" errorTitle="HIBA" error="Válassz a legördülő menüből!" xr:uid="{1854A430-9FBA-424F-80F0-805DA60D4BE0}">
          <x14:formula1>
            <xm:f>SZORZÓK!$C$10:$C$16</xm:f>
          </x14:formula1>
          <xm:sqref>C14:D14</xm:sqref>
        </x14:dataValidation>
        <x14:dataValidation type="list" allowBlank="1" showErrorMessage="1" errorTitle="HIBA" error="Válassz a legördülő menüből!" xr:uid="{4D9400A1-7FB4-48C4-9CBC-37FC614A023E}">
          <x14:formula1>
            <xm:f>SZORZÓK!$C$2:$C$3</xm:f>
          </x14:formula1>
          <xm:sqref>C11:D11</xm:sqref>
        </x14:dataValidation>
        <x14:dataValidation type="list" allowBlank="1" showErrorMessage="1" errorTitle="HIBA" error="Válassz a legördülő menüből!" xr:uid="{C73EAE8D-477C-48A2-8495-671649D91124}">
          <x14:formula1>
            <xm:f>SZORZÓK!$C$18:$C$23</xm:f>
          </x14:formula1>
          <xm:sqref>C15:D15</xm:sqref>
        </x14:dataValidation>
        <x14:dataValidation type="list" allowBlank="1" showErrorMessage="1" errorTitle="HIBA" error="Válassz a legördülő menüből!" xr:uid="{B5FD8EEA-61B8-4B5D-B8A9-556DF3556473}">
          <x14:formula1>
            <xm:f>SZORZÓK!$C$25:$C$28</xm:f>
          </x14:formula1>
          <xm:sqref>C16:D16</xm:sqref>
        </x14:dataValidation>
        <x14:dataValidation type="list" allowBlank="1" showErrorMessage="1" errorTitle="HIBA" error="Válassz a legördülő listából!" xr:uid="{3A3794A1-5F88-4950-9048-6D0FF3C3BC84}">
          <x14:formula1>
            <xm:f>SZORZÓK!$C$30:$C$35</xm:f>
          </x14:formula1>
          <xm:sqref>C24:D24</xm:sqref>
        </x14:dataValidation>
        <x14:dataValidation type="list" allowBlank="1" showInputMessage="1" showErrorMessage="1" errorTitle="HIBA" error="Válassz a legördülő listából!" xr:uid="{00C51FF2-A20D-4A1F-8928-E7117E46F94C}">
          <x14:formula1>
            <xm:f>SZORZÓK!$C$44:$C$46</xm:f>
          </x14:formula1>
          <xm:sqref>C26:D26</xm:sqref>
        </x14:dataValidation>
        <x14:dataValidation type="list" allowBlank="1" showErrorMessage="1" errorTitle="HIBA" error="Válassz a legördülő listából!" xr:uid="{724E6B56-C22F-4829-AA44-6743B9E3A5FF}">
          <x14:formula1>
            <xm:f>SZORZÓK!$C$37:$C$42</xm:f>
          </x14:formula1>
          <xm:sqref>C25:D25</xm:sqref>
        </x14:dataValidation>
        <x14:dataValidation type="list" allowBlank="1" showInputMessage="1" showErrorMessage="1" errorTitle="HIBA" error="Válassz a legördülő listából!" xr:uid="{4E181D42-0331-4B4B-9601-4EC54E82CCCB}">
          <x14:formula1>
            <xm:f>SZORZÓK!$C$48:$C$51</xm:f>
          </x14:formula1>
          <xm:sqref>C17:D17</xm:sqref>
        </x14:dataValidation>
        <x14:dataValidation type="list" allowBlank="1" showErrorMessage="1" errorTitle="HIBA" error="Válassz a legördülő menüből!" xr:uid="{D8FB081A-C75A-4721-B64E-F423BF1FCD66}">
          <x14:formula1>
            <xm:f>SZORZÓK!$C$53:$C$58</xm:f>
          </x14:formula1>
          <xm:sqref>C19:D19</xm:sqref>
        </x14:dataValidation>
        <x14:dataValidation type="list" allowBlank="1" showErrorMessage="1" errorTitle="HIBA" error="Válassz a legördülő listából!" xr:uid="{4AD38E7C-490D-4AFC-B855-2443B9D4788B}">
          <x14:formula1>
            <xm:f>SZORZÓK!$C$61:$C$63</xm:f>
          </x14:formula1>
          <xm:sqref>C22:D22</xm:sqref>
        </x14:dataValidation>
        <x14:dataValidation type="list" allowBlank="1" showErrorMessage="1" errorTitle="HIBA" error="Válassz a legördülő listából!" xr:uid="{17247D65-FFE6-41AE-9D9E-FA690A4398BB}">
          <x14:formula1>
            <xm:f>SZORZÓK!$C$66:$C$68</xm:f>
          </x14:formula1>
          <xm:sqref>C23:D26</xm:sqref>
        </x14:dataValidation>
        <x14:dataValidation type="list" allowBlank="1" showInputMessage="1" showErrorMessage="1" errorTitle="HIBA" error="Válassz a legördülő listából!" xr:uid="{F931DF03-4EB2-463A-83A1-06A9EFD3C821}">
          <x14:formula1>
            <xm:f>SZORZÓK!$C$75:$C$78</xm:f>
          </x14:formula1>
          <xm:sqref>C18:D18</xm:sqref>
        </x14:dataValidation>
        <x14:dataValidation type="list" allowBlank="1" showInputMessage="1" showErrorMessage="1" errorTitle="HIBA" error="Válassz a legördülő listából!" xr:uid="{4F48EC11-14DB-444C-95E9-A6127B06A4DA}">
          <x14:formula1>
            <xm:f>SZORZÓK!$C$80:$C$82</xm:f>
          </x14:formula1>
          <xm:sqref>C33:D33</xm:sqref>
        </x14:dataValidation>
        <x14:dataValidation type="list" allowBlank="1" showInputMessage="1" showErrorMessage="1" errorTitle="HIBA" error="Válassz a legördülő listából!" xr:uid="{A0C7839F-AD99-4BC2-B0B4-9D9D65DF7E01}">
          <x14:formula1>
            <xm:f>SZORZÓK!$C$84:$C$87</xm:f>
          </x14:formula1>
          <xm:sqref>C34:D34</xm:sqref>
        </x14:dataValidation>
        <x14:dataValidation type="list" allowBlank="1" showErrorMessage="1" errorTitle="HIBA" error="Válassz a legürdölő listából!" xr:uid="{16C9091C-4167-4AB3-AE58-5B47517A1843}">
          <x14:formula1>
            <xm:f>ÁRLISTA!$B$18:$B$117</xm:f>
          </x14:formula1>
          <xm:sqref>C13:D13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FF4D-63DE-41E0-970A-FCD39B6DD9B0}">
  <dimension ref="B1:J91"/>
  <sheetViews>
    <sheetView topLeftCell="A51" workbookViewId="0">
      <selection activeCell="C27" sqref="C27"/>
    </sheetView>
  </sheetViews>
  <sheetFormatPr defaultRowHeight="14.4" x14ac:dyDescent="0.3"/>
  <cols>
    <col min="2" max="2" width="30.21875" bestFit="1" customWidth="1"/>
    <col min="3" max="3" width="128.21875" bestFit="1" customWidth="1"/>
    <col min="4" max="4" width="8.88671875" style="6"/>
    <col min="5" max="5" width="26.5546875" style="7" customWidth="1"/>
    <col min="6" max="6" width="8.88671875" style="7"/>
    <col min="7" max="7" width="13.33203125" style="7" bestFit="1" customWidth="1"/>
    <col min="8" max="8" width="9.5546875" bestFit="1" customWidth="1"/>
    <col min="10" max="10" width="11.5546875" style="9" bestFit="1" customWidth="1"/>
  </cols>
  <sheetData>
    <row r="1" spans="2:10" x14ac:dyDescent="0.3">
      <c r="D1" s="6" t="s">
        <v>106</v>
      </c>
    </row>
    <row r="2" spans="2:10" x14ac:dyDescent="0.3">
      <c r="B2" t="s">
        <v>12</v>
      </c>
      <c r="C2" t="s">
        <v>13</v>
      </c>
      <c r="D2" s="6">
        <v>1</v>
      </c>
    </row>
    <row r="3" spans="2:10" x14ac:dyDescent="0.3">
      <c r="B3" t="s">
        <v>113</v>
      </c>
      <c r="C3" t="s">
        <v>14</v>
      </c>
      <c r="D3" s="6">
        <v>1.1000000000000001</v>
      </c>
    </row>
    <row r="5" spans="2:10" x14ac:dyDescent="0.3">
      <c r="B5" t="s">
        <v>0</v>
      </c>
      <c r="C5" t="s">
        <v>1</v>
      </c>
      <c r="D5" s="6">
        <v>1.05</v>
      </c>
    </row>
    <row r="6" spans="2:10" x14ac:dyDescent="0.3">
      <c r="B6" t="s">
        <v>112</v>
      </c>
      <c r="C6" t="s">
        <v>2</v>
      </c>
      <c r="D6" s="6">
        <v>1.02</v>
      </c>
    </row>
    <row r="7" spans="2:10" x14ac:dyDescent="0.3">
      <c r="C7" t="s">
        <v>3</v>
      </c>
      <c r="D7" s="6">
        <v>1</v>
      </c>
    </row>
    <row r="8" spans="2:10" x14ac:dyDescent="0.3">
      <c r="E8" s="47" t="s">
        <v>139</v>
      </c>
      <c r="F8" s="47"/>
      <c r="G8" s="47"/>
      <c r="H8" s="47"/>
      <c r="J8" s="9" t="s">
        <v>140</v>
      </c>
    </row>
    <row r="9" spans="2:10" x14ac:dyDescent="0.3">
      <c r="E9" s="7" t="s">
        <v>125</v>
      </c>
      <c r="F9" s="7" t="s">
        <v>124</v>
      </c>
      <c r="G9" s="7" t="s">
        <v>134</v>
      </c>
      <c r="H9" s="7" t="s">
        <v>135</v>
      </c>
    </row>
    <row r="10" spans="2:10" ht="16.2" x14ac:dyDescent="0.3">
      <c r="B10" t="s">
        <v>4</v>
      </c>
      <c r="C10" t="s">
        <v>5</v>
      </c>
      <c r="D10" s="6">
        <v>1</v>
      </c>
      <c r="E10" s="7" t="s">
        <v>126</v>
      </c>
      <c r="F10" s="7">
        <v>60</v>
      </c>
      <c r="G10" s="7">
        <v>2.5</v>
      </c>
      <c r="H10" s="7">
        <f>G10*F10</f>
        <v>150</v>
      </c>
      <c r="J10" s="9">
        <f>F10*1.2</f>
        <v>72</v>
      </c>
    </row>
    <row r="11" spans="2:10" ht="16.2" x14ac:dyDescent="0.3">
      <c r="B11" t="s">
        <v>112</v>
      </c>
      <c r="C11" t="s">
        <v>7</v>
      </c>
      <c r="D11" s="6">
        <v>1</v>
      </c>
      <c r="E11" s="7" t="s">
        <v>127</v>
      </c>
      <c r="F11" s="7">
        <v>100</v>
      </c>
      <c r="G11" s="7">
        <v>2</v>
      </c>
      <c r="H11" s="7">
        <f t="shared" ref="H11:H16" si="0">G11*F11</f>
        <v>200</v>
      </c>
      <c r="J11" s="9">
        <f t="shared" ref="J11:J16" si="1">F11*1.2</f>
        <v>120</v>
      </c>
    </row>
    <row r="12" spans="2:10" ht="16.2" x14ac:dyDescent="0.3">
      <c r="C12" t="s">
        <v>6</v>
      </c>
      <c r="D12" s="6">
        <v>1</v>
      </c>
      <c r="E12" s="7" t="s">
        <v>128</v>
      </c>
      <c r="F12" s="7">
        <v>150</v>
      </c>
      <c r="G12" s="7">
        <v>1.6</v>
      </c>
      <c r="H12" s="7">
        <f t="shared" si="0"/>
        <v>240</v>
      </c>
      <c r="J12" s="9">
        <f t="shared" si="1"/>
        <v>180</v>
      </c>
    </row>
    <row r="13" spans="2:10" ht="16.2" x14ac:dyDescent="0.3">
      <c r="C13" t="s">
        <v>8</v>
      </c>
      <c r="D13" s="6">
        <v>0.95</v>
      </c>
      <c r="E13" s="7" t="s">
        <v>129</v>
      </c>
      <c r="F13" s="7">
        <v>250</v>
      </c>
      <c r="G13" s="7">
        <v>1</v>
      </c>
      <c r="H13" s="7">
        <f t="shared" si="0"/>
        <v>250</v>
      </c>
      <c r="J13" s="9">
        <f t="shared" si="1"/>
        <v>300</v>
      </c>
    </row>
    <row r="14" spans="2:10" ht="16.2" x14ac:dyDescent="0.3">
      <c r="C14" t="s">
        <v>9</v>
      </c>
      <c r="D14" s="6">
        <v>0.9</v>
      </c>
      <c r="E14" s="7" t="s">
        <v>130</v>
      </c>
      <c r="F14" s="7">
        <v>500</v>
      </c>
      <c r="G14" s="7">
        <v>0.8</v>
      </c>
      <c r="H14" s="7">
        <f t="shared" si="0"/>
        <v>400</v>
      </c>
      <c r="J14" s="9">
        <f t="shared" si="1"/>
        <v>600</v>
      </c>
    </row>
    <row r="15" spans="2:10" ht="16.2" x14ac:dyDescent="0.3">
      <c r="C15" t="s">
        <v>11</v>
      </c>
      <c r="D15" s="6">
        <v>0.8</v>
      </c>
      <c r="E15" s="7" t="s">
        <v>131</v>
      </c>
      <c r="F15" s="7">
        <v>1200</v>
      </c>
      <c r="G15" s="7">
        <v>0.7</v>
      </c>
      <c r="H15" s="7">
        <f t="shared" si="0"/>
        <v>840</v>
      </c>
      <c r="J15" s="9">
        <f t="shared" si="1"/>
        <v>1440</v>
      </c>
    </row>
    <row r="16" spans="2:10" ht="16.2" x14ac:dyDescent="0.3">
      <c r="C16" t="s">
        <v>10</v>
      </c>
      <c r="D16" s="6">
        <v>0.7</v>
      </c>
      <c r="E16" s="7" t="s">
        <v>132</v>
      </c>
      <c r="F16" s="7">
        <v>3000</v>
      </c>
      <c r="G16" s="7">
        <v>0.5</v>
      </c>
      <c r="H16" s="7">
        <f t="shared" si="0"/>
        <v>1500</v>
      </c>
      <c r="J16" s="9">
        <f t="shared" si="1"/>
        <v>3600</v>
      </c>
    </row>
    <row r="18" spans="2:4" x14ac:dyDescent="0.3">
      <c r="B18" t="s">
        <v>15</v>
      </c>
      <c r="C18" t="s">
        <v>16</v>
      </c>
      <c r="D18" s="6">
        <v>1</v>
      </c>
    </row>
    <row r="19" spans="2:4" x14ac:dyDescent="0.3">
      <c r="B19" t="s">
        <v>112</v>
      </c>
      <c r="C19" t="s">
        <v>17</v>
      </c>
      <c r="D19" s="6">
        <v>1</v>
      </c>
    </row>
    <row r="20" spans="2:4" x14ac:dyDescent="0.3">
      <c r="C20" t="s">
        <v>18</v>
      </c>
      <c r="D20" s="6">
        <v>1.05</v>
      </c>
    </row>
    <row r="21" spans="2:4" x14ac:dyDescent="0.3">
      <c r="C21" s="1" t="s">
        <v>19</v>
      </c>
      <c r="D21" s="6">
        <v>1.2</v>
      </c>
    </row>
    <row r="22" spans="2:4" x14ac:dyDescent="0.3">
      <c r="C22" s="2" t="s">
        <v>20</v>
      </c>
      <c r="D22" s="6">
        <v>1.25</v>
      </c>
    </row>
    <row r="23" spans="2:4" x14ac:dyDescent="0.3">
      <c r="C23" t="s">
        <v>21</v>
      </c>
      <c r="D23" s="6">
        <v>1.5</v>
      </c>
    </row>
    <row r="25" spans="2:4" x14ac:dyDescent="0.3">
      <c r="B25" t="s">
        <v>22</v>
      </c>
      <c r="C25" t="s">
        <v>23</v>
      </c>
      <c r="D25" s="6">
        <v>1.05</v>
      </c>
    </row>
    <row r="26" spans="2:4" x14ac:dyDescent="0.3">
      <c r="B26" t="s">
        <v>112</v>
      </c>
      <c r="C26" t="s">
        <v>24</v>
      </c>
      <c r="D26" s="6">
        <v>1.02</v>
      </c>
    </row>
    <row r="27" spans="2:4" x14ac:dyDescent="0.3">
      <c r="C27" t="s">
        <v>25</v>
      </c>
      <c r="D27" s="6">
        <v>1</v>
      </c>
    </row>
    <row r="28" spans="2:4" x14ac:dyDescent="0.3">
      <c r="C28" t="s">
        <v>26</v>
      </c>
      <c r="D28" s="6">
        <v>1.3</v>
      </c>
    </row>
    <row r="30" spans="2:4" x14ac:dyDescent="0.3">
      <c r="B30" t="s">
        <v>28</v>
      </c>
      <c r="C30" t="s">
        <v>29</v>
      </c>
      <c r="D30" s="6">
        <v>1</v>
      </c>
    </row>
    <row r="31" spans="2:4" x14ac:dyDescent="0.3">
      <c r="B31" t="s">
        <v>107</v>
      </c>
      <c r="C31" t="s">
        <v>30</v>
      </c>
      <c r="D31" s="6">
        <v>1.1000000000000001</v>
      </c>
    </row>
    <row r="32" spans="2:4" x14ac:dyDescent="0.3">
      <c r="C32" t="s">
        <v>32</v>
      </c>
      <c r="D32" s="6">
        <v>1.3</v>
      </c>
    </row>
    <row r="33" spans="2:4" x14ac:dyDescent="0.3">
      <c r="C33" t="s">
        <v>33</v>
      </c>
      <c r="D33" s="6">
        <v>1.2</v>
      </c>
    </row>
    <row r="34" spans="2:4" x14ac:dyDescent="0.3">
      <c r="C34" t="s">
        <v>31</v>
      </c>
      <c r="D34" s="6">
        <v>1.05</v>
      </c>
    </row>
    <row r="35" spans="2:4" x14ac:dyDescent="0.3">
      <c r="C35" t="s">
        <v>34</v>
      </c>
      <c r="D35" s="6">
        <v>1.1499999999999999</v>
      </c>
    </row>
    <row r="37" spans="2:4" x14ac:dyDescent="0.3">
      <c r="B37" t="s">
        <v>39</v>
      </c>
      <c r="C37" t="s">
        <v>40</v>
      </c>
      <c r="D37" s="6">
        <v>1</v>
      </c>
    </row>
    <row r="38" spans="2:4" x14ac:dyDescent="0.3">
      <c r="B38" t="s">
        <v>112</v>
      </c>
      <c r="C38" t="s">
        <v>41</v>
      </c>
      <c r="D38" s="6">
        <v>1.05</v>
      </c>
    </row>
    <row r="39" spans="2:4" x14ac:dyDescent="0.3">
      <c r="C39" t="s">
        <v>42</v>
      </c>
      <c r="D39" s="6">
        <v>1.1000000000000001</v>
      </c>
    </row>
    <row r="40" spans="2:4" x14ac:dyDescent="0.3">
      <c r="C40" t="s">
        <v>43</v>
      </c>
      <c r="D40" s="6">
        <v>1.1499999999999999</v>
      </c>
    </row>
    <row r="41" spans="2:4" x14ac:dyDescent="0.3">
      <c r="C41" t="s">
        <v>44</v>
      </c>
      <c r="D41" s="6">
        <v>1.2</v>
      </c>
    </row>
    <row r="42" spans="2:4" x14ac:dyDescent="0.3">
      <c r="C42" t="s">
        <v>45</v>
      </c>
      <c r="D42" s="6">
        <v>1.25</v>
      </c>
    </row>
    <row r="44" spans="2:4" x14ac:dyDescent="0.3">
      <c r="B44" t="s">
        <v>35</v>
      </c>
      <c r="C44" t="s">
        <v>36</v>
      </c>
      <c r="D44" s="6">
        <v>1</v>
      </c>
    </row>
    <row r="45" spans="2:4" x14ac:dyDescent="0.3">
      <c r="B45" t="s">
        <v>112</v>
      </c>
      <c r="C45" t="s">
        <v>37</v>
      </c>
      <c r="D45" s="6">
        <v>1.08</v>
      </c>
    </row>
    <row r="46" spans="2:4" x14ac:dyDescent="0.3">
      <c r="C46" t="s">
        <v>38</v>
      </c>
      <c r="D46" s="6">
        <v>1.1499999999999999</v>
      </c>
    </row>
    <row r="48" spans="2:4" x14ac:dyDescent="0.3">
      <c r="B48" t="s">
        <v>47</v>
      </c>
      <c r="C48" t="s">
        <v>71</v>
      </c>
      <c r="D48" s="6">
        <v>1</v>
      </c>
    </row>
    <row r="49" spans="2:4" x14ac:dyDescent="0.3">
      <c r="B49" t="s">
        <v>112</v>
      </c>
      <c r="C49" t="s">
        <v>72</v>
      </c>
      <c r="D49" s="6">
        <v>1.05</v>
      </c>
    </row>
    <row r="50" spans="2:4" x14ac:dyDescent="0.3">
      <c r="C50" t="s">
        <v>73</v>
      </c>
      <c r="D50" s="6">
        <v>1.1000000000000001</v>
      </c>
    </row>
    <row r="51" spans="2:4" x14ac:dyDescent="0.3">
      <c r="C51" t="s">
        <v>74</v>
      </c>
      <c r="D51" s="6">
        <v>1.05</v>
      </c>
    </row>
    <row r="53" spans="2:4" x14ac:dyDescent="0.3">
      <c r="B53" t="s">
        <v>48</v>
      </c>
      <c r="C53" t="s">
        <v>71</v>
      </c>
      <c r="D53" s="6">
        <v>1</v>
      </c>
    </row>
    <row r="54" spans="2:4" ht="16.2" x14ac:dyDescent="0.3">
      <c r="B54" t="s">
        <v>112</v>
      </c>
      <c r="C54" t="s">
        <v>49</v>
      </c>
      <c r="D54" s="6">
        <v>1.04</v>
      </c>
    </row>
    <row r="55" spans="2:4" ht="16.2" x14ac:dyDescent="0.3">
      <c r="C55" t="s">
        <v>50</v>
      </c>
      <c r="D55" s="6">
        <v>1.06</v>
      </c>
    </row>
    <row r="56" spans="2:4" ht="16.2" x14ac:dyDescent="0.3">
      <c r="C56" t="s">
        <v>51</v>
      </c>
      <c r="D56" s="6">
        <v>1.1000000000000001</v>
      </c>
    </row>
    <row r="57" spans="2:4" ht="16.2" x14ac:dyDescent="0.3">
      <c r="C57" t="s">
        <v>52</v>
      </c>
      <c r="D57" s="6">
        <v>1.1499999999999999</v>
      </c>
    </row>
    <row r="58" spans="2:4" ht="16.2" x14ac:dyDescent="0.3">
      <c r="C58" t="s">
        <v>53</v>
      </c>
      <c r="D58" s="6">
        <v>1.3</v>
      </c>
    </row>
    <row r="61" spans="2:4" x14ac:dyDescent="0.3">
      <c r="B61" t="s">
        <v>55</v>
      </c>
      <c r="C61" t="s">
        <v>56</v>
      </c>
      <c r="D61" s="6">
        <v>1</v>
      </c>
    </row>
    <row r="62" spans="2:4" x14ac:dyDescent="0.3">
      <c r="B62" t="s">
        <v>108</v>
      </c>
      <c r="C62" t="s">
        <v>57</v>
      </c>
      <c r="D62" s="6">
        <v>1.2</v>
      </c>
    </row>
    <row r="63" spans="2:4" x14ac:dyDescent="0.3">
      <c r="C63" t="s">
        <v>62</v>
      </c>
      <c r="D63" s="6">
        <v>1.4</v>
      </c>
    </row>
    <row r="66" spans="2:4" x14ac:dyDescent="0.3">
      <c r="B66" t="s">
        <v>58</v>
      </c>
      <c r="C66" t="s">
        <v>59</v>
      </c>
      <c r="D66" s="6">
        <v>1</v>
      </c>
    </row>
    <row r="67" spans="2:4" x14ac:dyDescent="0.3">
      <c r="B67" t="s">
        <v>109</v>
      </c>
      <c r="C67" t="s">
        <v>60</v>
      </c>
      <c r="D67" s="6">
        <v>1.1499999999999999</v>
      </c>
    </row>
    <row r="68" spans="2:4" x14ac:dyDescent="0.3">
      <c r="C68" t="s">
        <v>61</v>
      </c>
      <c r="D68" s="6">
        <v>1.35</v>
      </c>
    </row>
    <row r="71" spans="2:4" x14ac:dyDescent="0.3">
      <c r="B71" t="s">
        <v>63</v>
      </c>
      <c r="C71" t="s">
        <v>68</v>
      </c>
    </row>
    <row r="72" spans="2:4" x14ac:dyDescent="0.3">
      <c r="C72" t="s">
        <v>69</v>
      </c>
    </row>
    <row r="73" spans="2:4" x14ac:dyDescent="0.3">
      <c r="C73" t="s">
        <v>70</v>
      </c>
    </row>
    <row r="75" spans="2:4" x14ac:dyDescent="0.3">
      <c r="B75" t="s">
        <v>75</v>
      </c>
      <c r="C75" t="s">
        <v>76</v>
      </c>
      <c r="D75" s="6">
        <v>1</v>
      </c>
    </row>
    <row r="76" spans="2:4" x14ac:dyDescent="0.3">
      <c r="B76" t="s">
        <v>107</v>
      </c>
      <c r="C76" t="s">
        <v>77</v>
      </c>
      <c r="D76" s="6">
        <v>1.02</v>
      </c>
    </row>
    <row r="77" spans="2:4" x14ac:dyDescent="0.3">
      <c r="C77" t="s">
        <v>78</v>
      </c>
      <c r="D77" s="6">
        <v>1.03</v>
      </c>
    </row>
    <row r="78" spans="2:4" x14ac:dyDescent="0.3">
      <c r="C78" t="s">
        <v>79</v>
      </c>
      <c r="D78" s="6">
        <v>1.1000000000000001</v>
      </c>
    </row>
    <row r="80" spans="2:4" x14ac:dyDescent="0.3">
      <c r="B80" t="s">
        <v>91</v>
      </c>
      <c r="C80" t="s">
        <v>93</v>
      </c>
      <c r="D80" s="6">
        <v>0</v>
      </c>
    </row>
    <row r="81" spans="2:4" x14ac:dyDescent="0.3">
      <c r="B81" t="s">
        <v>110</v>
      </c>
      <c r="C81" t="s">
        <v>94</v>
      </c>
      <c r="D81" s="6">
        <v>1.2</v>
      </c>
    </row>
    <row r="82" spans="2:4" x14ac:dyDescent="0.3">
      <c r="C82" t="s">
        <v>95</v>
      </c>
      <c r="D82" s="6">
        <v>5</v>
      </c>
    </row>
    <row r="84" spans="2:4" x14ac:dyDescent="0.3">
      <c r="B84" t="s">
        <v>92</v>
      </c>
      <c r="C84" t="s">
        <v>96</v>
      </c>
      <c r="D84" s="6">
        <v>0</v>
      </c>
    </row>
    <row r="85" spans="2:4" x14ac:dyDescent="0.3">
      <c r="B85" t="s">
        <v>111</v>
      </c>
      <c r="C85" t="s">
        <v>97</v>
      </c>
      <c r="D85" s="6">
        <v>1.3</v>
      </c>
    </row>
    <row r="86" spans="2:4" x14ac:dyDescent="0.3">
      <c r="C86" t="s">
        <v>98</v>
      </c>
      <c r="D86" s="6">
        <v>1.8</v>
      </c>
    </row>
    <row r="87" spans="2:4" x14ac:dyDescent="0.3">
      <c r="C87" t="s">
        <v>99</v>
      </c>
      <c r="D87" s="6">
        <v>3</v>
      </c>
    </row>
    <row r="89" spans="2:4" x14ac:dyDescent="0.3">
      <c r="B89" t="s">
        <v>164</v>
      </c>
      <c r="C89" t="s">
        <v>165</v>
      </c>
    </row>
    <row r="90" spans="2:4" x14ac:dyDescent="0.3">
      <c r="C90" t="s">
        <v>166</v>
      </c>
    </row>
    <row r="91" spans="2:4" x14ac:dyDescent="0.3">
      <c r="C91">
        <v>3</v>
      </c>
    </row>
  </sheetData>
  <sheetProtection algorithmName="SHA-512" hashValue="iO/6rH+g/fyeZNv6UTfa/QfpTzi1SDTbnhzq60gW5FrhDA2/x4fnQ1gYzK469PN5xZLgZ8zsah59HoppjrdUZg==" saltValue="YP+QxaP3sLQ8+HTRJO3j3Q==" spinCount="100000" sheet="1" objects="1" scenarios="1" selectLockedCells="1" selectUnlockedCells="1"/>
  <mergeCells count="1">
    <mergeCell ref="E8:H8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82C9-E1ED-4EFB-85F0-A795916FF679}">
  <sheetPr>
    <tabColor rgb="FFFF0000"/>
  </sheetPr>
  <dimension ref="B3:F46"/>
  <sheetViews>
    <sheetView topLeftCell="A10" workbookViewId="0">
      <selection activeCell="E44" sqref="E44"/>
    </sheetView>
  </sheetViews>
  <sheetFormatPr defaultRowHeight="14.4" x14ac:dyDescent="0.3"/>
  <cols>
    <col min="2" max="2" width="28.44140625" bestFit="1" customWidth="1"/>
    <col min="3" max="3" width="128.21875" bestFit="1" customWidth="1"/>
    <col min="4" max="5" width="9.6640625" bestFit="1" customWidth="1"/>
    <col min="6" max="6" width="15.77734375" style="3" bestFit="1" customWidth="1"/>
  </cols>
  <sheetData>
    <row r="3" spans="2:6" x14ac:dyDescent="0.3">
      <c r="B3" s="4" t="s">
        <v>136</v>
      </c>
    </row>
    <row r="4" spans="2:6" x14ac:dyDescent="0.3">
      <c r="B4" t="s">
        <v>133</v>
      </c>
      <c r="C4" s="8">
        <f>INDEX(SZORZÓK!H10:H16,MATCH(ŰRLAP!C14,SZORZÓK!E10:E16,0))</f>
        <v>150</v>
      </c>
    </row>
    <row r="5" spans="2:6" ht="15" thickBot="1" x14ac:dyDescent="0.35"/>
    <row r="6" spans="2:6" ht="15" thickBot="1" x14ac:dyDescent="0.35">
      <c r="B6" s="4" t="s">
        <v>137</v>
      </c>
      <c r="D6" t="s">
        <v>141</v>
      </c>
      <c r="E6" t="s">
        <v>142</v>
      </c>
      <c r="F6" s="12">
        <f>SUM(F7:F16)</f>
        <v>439200</v>
      </c>
    </row>
    <row r="7" spans="2:6" x14ac:dyDescent="0.3">
      <c r="B7" t="s">
        <v>138</v>
      </c>
      <c r="C7" s="8" t="str">
        <f>IF(ŰRLAP!C29="kiviteli terv", "Építészet kiviteli", "Építészeti engedélyezési tervezés")</f>
        <v>Építészeti engedélyezési tervezés</v>
      </c>
      <c r="D7" s="8">
        <f>INDEX(ÁRLISTA!C:C,MATCH(C7,ÁRLISTA!B:B,0))</f>
        <v>5000</v>
      </c>
      <c r="E7" s="8">
        <f>INDEX(SZORZÓK!J10:J16,MATCH(ŰRLAP!C14,SZORZÓK!E10:E16,0))</f>
        <v>72</v>
      </c>
      <c r="F7" s="10">
        <f>E7*D7</f>
        <v>360000</v>
      </c>
    </row>
    <row r="8" spans="2:6" x14ac:dyDescent="0.3">
      <c r="B8" t="s">
        <v>143</v>
      </c>
      <c r="C8" s="8" t="str">
        <f>ŰRLAP!C11</f>
        <v>nem</v>
      </c>
      <c r="D8" s="11">
        <f>IF(C8="igen",1,1.1)</f>
        <v>1.1000000000000001</v>
      </c>
      <c r="F8" s="3">
        <f>$F$7*(D8-1)</f>
        <v>36000.000000000029</v>
      </c>
    </row>
    <row r="9" spans="2:6" x14ac:dyDescent="0.3">
      <c r="B9" t="s">
        <v>144</v>
      </c>
      <c r="C9" s="8" t="str">
        <f>ŰRLAP!C12</f>
        <v>családi ház</v>
      </c>
      <c r="D9" s="11">
        <f>INDEX(SZORZÓK!D5:D7,MATCH(SZÁMÍTÁS!C9,SZORZÓK!C5:C7,0))</f>
        <v>1</v>
      </c>
      <c r="F9" s="3">
        <f t="shared" ref="F9:F16" si="0">$F$7*(D9-1)</f>
        <v>0</v>
      </c>
    </row>
    <row r="10" spans="2:6" x14ac:dyDescent="0.3">
      <c r="B10" t="s">
        <v>145</v>
      </c>
      <c r="C10" s="8" t="str">
        <f>ŰRLAP!C14</f>
        <v>60-100 m2</v>
      </c>
      <c r="D10" s="8">
        <f>INDEX(SZORZÓK!D10:D16,MATCH(SZÁMÍTÁS!C10,SZORZÓK!C10:C16,0))</f>
        <v>1</v>
      </c>
      <c r="F10" s="3">
        <f t="shared" si="0"/>
        <v>0</v>
      </c>
    </row>
    <row r="11" spans="2:6" x14ac:dyDescent="0.3">
      <c r="B11" t="s">
        <v>146</v>
      </c>
      <c r="C11" s="8" t="str">
        <f>ŰRLAP!C15</f>
        <v>2 db</v>
      </c>
      <c r="D11" s="8">
        <f>INDEX(SZORZÓK!D18:D23,MATCH(SZÁMÍTÁS!C11,SZORZÓK!C18:C23,0))</f>
        <v>1</v>
      </c>
      <c r="F11" s="3">
        <f t="shared" si="0"/>
        <v>0</v>
      </c>
    </row>
    <row r="12" spans="2:6" x14ac:dyDescent="0.3">
      <c r="B12" t="s">
        <v>147</v>
      </c>
      <c r="C12" s="8" t="str">
        <f>ŰRLAP!C16</f>
        <v>fedett szabatéri</v>
      </c>
      <c r="D12" s="8">
        <f>INDEX(SZORZÓK!D25:D28,MATCH(SZÁMÍTÁS!C12,SZORZÓK!C25:C28,0))</f>
        <v>1.02</v>
      </c>
      <c r="F12" s="3">
        <f t="shared" si="0"/>
        <v>7200.0000000000064</v>
      </c>
    </row>
    <row r="13" spans="2:6" x14ac:dyDescent="0.3">
      <c r="B13" t="s">
        <v>148</v>
      </c>
      <c r="C13" s="8" t="str">
        <f>ŰRLAP!C25</f>
        <v>földszintes</v>
      </c>
      <c r="D13" s="8">
        <f>INDEX(SZORZÓK!D37:D43,MATCH(SZÁMÍTÁS!C13,SZORZÓK!C37:C43,0))</f>
        <v>1</v>
      </c>
      <c r="F13" s="3">
        <f t="shared" si="0"/>
        <v>0</v>
      </c>
    </row>
    <row r="14" spans="2:6" x14ac:dyDescent="0.3">
      <c r="B14" t="s">
        <v>149</v>
      </c>
      <c r="C14" s="8" t="str">
        <f>ŰRLAP!C26</f>
        <v>magastetős</v>
      </c>
      <c r="D14" s="8">
        <f>INDEX(SZORZÓK!D44:D46,MATCH(SZÁMÍTÁS!C14,SZORZÓK!C44:C46,0))</f>
        <v>1</v>
      </c>
      <c r="F14" s="3">
        <f t="shared" si="0"/>
        <v>0</v>
      </c>
    </row>
    <row r="15" spans="2:6" x14ac:dyDescent="0.3">
      <c r="B15" t="s">
        <v>150</v>
      </c>
      <c r="C15" s="8" t="str">
        <f>ŰRLAP!C17</f>
        <v>fedett lakásonként külön</v>
      </c>
      <c r="D15" s="8">
        <f>INDEX(SZORZÓK!D48:D51,MATCH(SZÁMÍTÁS!C15,SZORZÓK!C48:C51,0))</f>
        <v>1.1000000000000001</v>
      </c>
      <c r="F15" s="3">
        <f t="shared" si="0"/>
        <v>36000.000000000029</v>
      </c>
    </row>
    <row r="16" spans="2:6" x14ac:dyDescent="0.3">
      <c r="B16" t="s">
        <v>151</v>
      </c>
      <c r="C16" s="8" t="str">
        <f>ŰRLAP!C19</f>
        <v>nincs</v>
      </c>
      <c r="D16" s="8">
        <f>INDEX(SZORZÓK!D53:D58,MATCH(SZÁMÍTÁS!C16,SZORZÓK!C53:C58,0))</f>
        <v>1</v>
      </c>
      <c r="F16" s="3">
        <f t="shared" si="0"/>
        <v>0</v>
      </c>
    </row>
    <row r="17" spans="2:6" ht="15" thickBot="1" x14ac:dyDescent="0.35"/>
    <row r="18" spans="2:6" ht="15" thickBot="1" x14ac:dyDescent="0.35">
      <c r="B18" s="4" t="s">
        <v>152</v>
      </c>
      <c r="F18" s="12">
        <f>SUM(F19:F28)</f>
        <v>168000</v>
      </c>
    </row>
    <row r="19" spans="2:6" x14ac:dyDescent="0.3">
      <c r="B19" t="s">
        <v>138</v>
      </c>
      <c r="C19" s="8" t="str">
        <f>IF(ŰRLAP!C30="kiviteli terv", "Statika kiviteli", "Statika engedélyezési")</f>
        <v>Statika engedélyezési</v>
      </c>
      <c r="D19" s="8">
        <f>INDEX(ÁRLISTA!C:C,MATCH(C19,ÁRLISTA!B:B,0))</f>
        <v>150000</v>
      </c>
      <c r="E19" s="8">
        <f>IF(C19="Statika engedélyezési",1,E7)</f>
        <v>1</v>
      </c>
      <c r="F19" s="10">
        <f>E19*D19</f>
        <v>150000</v>
      </c>
    </row>
    <row r="20" spans="2:6" x14ac:dyDescent="0.3">
      <c r="B20" t="s">
        <v>144</v>
      </c>
      <c r="C20" s="8" t="str">
        <f t="shared" ref="C20:D23" si="1">C9</f>
        <v>családi ház</v>
      </c>
      <c r="D20" s="11">
        <f t="shared" si="1"/>
        <v>1</v>
      </c>
      <c r="F20" s="3">
        <f>$F$19*(D20-1)</f>
        <v>0</v>
      </c>
    </row>
    <row r="21" spans="2:6" x14ac:dyDescent="0.3">
      <c r="B21" t="s">
        <v>145</v>
      </c>
      <c r="C21" s="8" t="str">
        <f t="shared" si="1"/>
        <v>60-100 m2</v>
      </c>
      <c r="D21" s="8">
        <f t="shared" si="1"/>
        <v>1</v>
      </c>
      <c r="F21" s="3">
        <f t="shared" ref="F21:F28" si="2">$F$19*(D21-1)</f>
        <v>0</v>
      </c>
    </row>
    <row r="22" spans="2:6" x14ac:dyDescent="0.3">
      <c r="B22" t="s">
        <v>146</v>
      </c>
      <c r="C22" s="8" t="str">
        <f t="shared" si="1"/>
        <v>2 db</v>
      </c>
      <c r="D22" s="8">
        <f t="shared" si="1"/>
        <v>1</v>
      </c>
      <c r="F22" s="3">
        <f t="shared" si="2"/>
        <v>0</v>
      </c>
    </row>
    <row r="23" spans="2:6" x14ac:dyDescent="0.3">
      <c r="B23" t="s">
        <v>147</v>
      </c>
      <c r="C23" s="8" t="str">
        <f t="shared" si="1"/>
        <v>fedett szabatéri</v>
      </c>
      <c r="D23" s="8">
        <f t="shared" si="1"/>
        <v>1.02</v>
      </c>
      <c r="F23" s="3">
        <f t="shared" si="2"/>
        <v>3000.0000000000027</v>
      </c>
    </row>
    <row r="24" spans="2:6" x14ac:dyDescent="0.3">
      <c r="B24" t="s">
        <v>153</v>
      </c>
      <c r="C24" s="8" t="str">
        <f>ŰRLAP!C24</f>
        <v>tégla</v>
      </c>
      <c r="D24" s="8">
        <f>INDEX(SZORZÓK!D30:D35,MATCH(SZÁMÍTÁS!C24,SZORZÓK!C30:C35,0))</f>
        <v>1</v>
      </c>
      <c r="F24" s="3">
        <f t="shared" si="2"/>
        <v>0</v>
      </c>
    </row>
    <row r="25" spans="2:6" x14ac:dyDescent="0.3">
      <c r="B25" t="s">
        <v>148</v>
      </c>
      <c r="C25" s="8" t="str">
        <f t="shared" ref="C25:D28" si="3">C13</f>
        <v>földszintes</v>
      </c>
      <c r="D25" s="8">
        <f t="shared" si="3"/>
        <v>1</v>
      </c>
      <c r="F25" s="3">
        <f t="shared" si="2"/>
        <v>0</v>
      </c>
    </row>
    <row r="26" spans="2:6" x14ac:dyDescent="0.3">
      <c r="B26" t="s">
        <v>149</v>
      </c>
      <c r="C26" s="8" t="str">
        <f t="shared" si="3"/>
        <v>magastetős</v>
      </c>
      <c r="D26" s="8">
        <f t="shared" si="3"/>
        <v>1</v>
      </c>
      <c r="F26" s="3">
        <f t="shared" si="2"/>
        <v>0</v>
      </c>
    </row>
    <row r="27" spans="2:6" x14ac:dyDescent="0.3">
      <c r="B27" t="s">
        <v>150</v>
      </c>
      <c r="C27" s="8" t="str">
        <f t="shared" si="3"/>
        <v>fedett lakásonként külön</v>
      </c>
      <c r="D27" s="8">
        <f t="shared" si="3"/>
        <v>1.1000000000000001</v>
      </c>
      <c r="F27" s="3">
        <f t="shared" si="2"/>
        <v>15000.000000000013</v>
      </c>
    </row>
    <row r="28" spans="2:6" x14ac:dyDescent="0.3">
      <c r="B28" t="s">
        <v>151</v>
      </c>
      <c r="C28" s="8" t="str">
        <f t="shared" si="3"/>
        <v>nincs</v>
      </c>
      <c r="D28" s="8">
        <f t="shared" si="3"/>
        <v>1</v>
      </c>
      <c r="F28" s="3">
        <f t="shared" si="2"/>
        <v>0</v>
      </c>
    </row>
    <row r="29" spans="2:6" ht="15" thickBot="1" x14ac:dyDescent="0.35"/>
    <row r="30" spans="2:6" ht="15" thickBot="1" x14ac:dyDescent="0.35">
      <c r="B30" s="4" t="s">
        <v>154</v>
      </c>
      <c r="F30" s="12">
        <f>SUM(F31:F32)</f>
        <v>123600</v>
      </c>
    </row>
    <row r="31" spans="2:6" x14ac:dyDescent="0.3">
      <c r="B31" t="s">
        <v>138</v>
      </c>
      <c r="C31" s="8" t="str">
        <f>IF(ŰRLAP!C31="kiviteli terv", "Gépészet kiviteli", "Gépészet engedélyezési")</f>
        <v>Gépészet engedélyezési</v>
      </c>
      <c r="D31" s="8">
        <f>INDEX(ÁRLISTA!C:C,MATCH(C31,ÁRLISTA!B:B,0))</f>
        <v>103000</v>
      </c>
      <c r="E31" s="8">
        <f>IF(C31="Gépészet engedélyezési",1,E7)</f>
        <v>1</v>
      </c>
      <c r="F31" s="10">
        <f>E31*D31</f>
        <v>103000</v>
      </c>
    </row>
    <row r="32" spans="2:6" x14ac:dyDescent="0.3">
      <c r="B32" t="s">
        <v>155</v>
      </c>
      <c r="C32" s="8" t="str">
        <f>ŰRLAP!C22</f>
        <v>középszint (hőszivattyú, padlófűtés, klíma hűtés, szellőzés nélkül)</v>
      </c>
      <c r="D32" s="8">
        <f>INDEX(SZORZÓK!D61:D63,MATCH(SZÁMÍTÁS!C32,SZORZÓK!C61:C63,0))</f>
        <v>1.2</v>
      </c>
      <c r="F32" s="3">
        <f>$F$31*(D32-1)</f>
        <v>20599.999999999996</v>
      </c>
    </row>
    <row r="33" spans="2:6" ht="15" thickBot="1" x14ac:dyDescent="0.35"/>
    <row r="34" spans="2:6" ht="15" thickBot="1" x14ac:dyDescent="0.35">
      <c r="B34" s="4" t="s">
        <v>156</v>
      </c>
      <c r="F34" s="12">
        <f>SUM(F35:F36)</f>
        <v>118449.99999999999</v>
      </c>
    </row>
    <row r="35" spans="2:6" x14ac:dyDescent="0.3">
      <c r="B35" t="s">
        <v>138</v>
      </c>
      <c r="C35" s="8" t="str">
        <f>IF(ŰRLAP!C32="kiviteli terv", "Elektromos kiviteli", "Elektromos engedélyezési")</f>
        <v>Elektromos engedélyezési</v>
      </c>
      <c r="D35" s="8">
        <f>INDEX(ÁRLISTA!C:C,MATCH(C35,ÁRLISTA!B:B,0))</f>
        <v>103000</v>
      </c>
      <c r="E35" s="8">
        <f>IF(C35="Elektromos engedélyezési",1,E7)</f>
        <v>1</v>
      </c>
      <c r="F35" s="10">
        <f>E35*D35</f>
        <v>103000</v>
      </c>
    </row>
    <row r="36" spans="2:6" x14ac:dyDescent="0.3">
      <c r="B36" t="s">
        <v>155</v>
      </c>
      <c r="C36" s="8" t="str">
        <f>ŰRLAP!C23</f>
        <v>középszint (bővített világítás, árnyékolás és adat előkészítés)</v>
      </c>
      <c r="D36" s="8">
        <f>INDEX(SZORZÓK!D66:D68,MATCH(SZÁMÍTÁS!C36,SZORZÓK!C66:C68,0))</f>
        <v>1.1499999999999999</v>
      </c>
      <c r="F36" s="3">
        <f>$F$35*(D36-1)</f>
        <v>15449.999999999991</v>
      </c>
    </row>
    <row r="37" spans="2:6" ht="15" thickBot="1" x14ac:dyDescent="0.35"/>
    <row r="38" spans="2:6" ht="15" thickBot="1" x14ac:dyDescent="0.35">
      <c r="B38" s="4" t="s">
        <v>157</v>
      </c>
      <c r="F38" s="12">
        <f>SUM(F39:F40)</f>
        <v>0</v>
      </c>
    </row>
    <row r="39" spans="2:6" x14ac:dyDescent="0.3">
      <c r="B39" t="s">
        <v>160</v>
      </c>
      <c r="C39" s="8" t="s">
        <v>158</v>
      </c>
      <c r="D39" s="8">
        <f>ÁRLISTA!C13</f>
        <v>60000</v>
      </c>
      <c r="E39" s="8">
        <v>1</v>
      </c>
      <c r="F39" s="10">
        <f>E39*D39</f>
        <v>60000</v>
      </c>
    </row>
    <row r="40" spans="2:6" x14ac:dyDescent="0.3">
      <c r="B40" t="s">
        <v>155</v>
      </c>
      <c r="C40" s="8" t="str">
        <f>ŰRLAP!C33</f>
        <v>alap, színek megjelenítése, alap anyaghasználat, 4 db kép (homlokzatonként 1 db)</v>
      </c>
      <c r="D40" s="8">
        <f>INDEX(SZORZÓK!D80:D82,MATCH(SZÁMÍTÁS!C40,SZORZÓK!C80:C82,0))</f>
        <v>0</v>
      </c>
      <c r="F40" s="3">
        <f>$F$39*(D40-1)</f>
        <v>-60000</v>
      </c>
    </row>
    <row r="41" spans="2:6" ht="15" thickBot="1" x14ac:dyDescent="0.35"/>
    <row r="42" spans="2:6" ht="15" thickBot="1" x14ac:dyDescent="0.35">
      <c r="B42" s="4" t="s">
        <v>159</v>
      </c>
      <c r="F42" s="12">
        <f>SUM(F43:F44)</f>
        <v>432000</v>
      </c>
    </row>
    <row r="43" spans="2:6" x14ac:dyDescent="0.3">
      <c r="B43" t="s">
        <v>160</v>
      </c>
      <c r="C43" s="8" t="s">
        <v>100</v>
      </c>
      <c r="D43" s="8">
        <f>ÁRLISTA!C14</f>
        <v>2000</v>
      </c>
      <c r="E43" s="8">
        <f>E7</f>
        <v>72</v>
      </c>
      <c r="F43" s="10">
        <f>E43*D43</f>
        <v>144000</v>
      </c>
    </row>
    <row r="44" spans="2:6" x14ac:dyDescent="0.3">
      <c r="B44" t="s">
        <v>155</v>
      </c>
      <c r="C44" s="8" t="str">
        <f>ŰRLAP!C34</f>
        <v>teljes körű prémium, teljes körű 3D, alaprajzi és falnézet tervezés, valósághű anyaghasználattal, anyagkiírással, fotórealisztikus látványtervekkel (5db fotó)</v>
      </c>
      <c r="D44" s="8">
        <f>INDEX(SZORZÓK!D84:D87,MATCH(SZÁMÍTÁS!C44,SZORZÓK!C84:C87,0))</f>
        <v>3</v>
      </c>
      <c r="F44" s="3">
        <f>$F$43*(D44-1)</f>
        <v>288000</v>
      </c>
    </row>
    <row r="45" spans="2:6" ht="15" thickBot="1" x14ac:dyDescent="0.35"/>
    <row r="46" spans="2:6" ht="15" thickBot="1" x14ac:dyDescent="0.35">
      <c r="B46" s="4" t="s">
        <v>163</v>
      </c>
      <c r="C46" s="8" t="str">
        <f>ŰRLAP!C13</f>
        <v>1 lakás</v>
      </c>
      <c r="D46" s="8">
        <f>INDEX(ÁRLISTA!C:C,MATCH(C46,ÁRLISTA!B:B,0))</f>
        <v>50000</v>
      </c>
      <c r="E46" s="8">
        <v>1</v>
      </c>
      <c r="F46" s="12">
        <f>D46</f>
        <v>50000</v>
      </c>
    </row>
  </sheetData>
  <sheetProtection algorithmName="SHA-512" hashValue="ersmdGeBF4HTe5yeGJxCIpsnvaYsBWfxCg+flSwdkktA8TbjpCgOQHWgYzizLpEztLx7ItEm6OlEPFj/68S3+w==" saltValue="ZoK5rA5TFdpdwZcG9UmNRQ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92F2-6564-4E85-9C64-A99CB45DED37}">
  <dimension ref="B2:I117"/>
  <sheetViews>
    <sheetView workbookViewId="0">
      <selection activeCell="C27" sqref="C27"/>
    </sheetView>
  </sheetViews>
  <sheetFormatPr defaultRowHeight="14.4" x14ac:dyDescent="0.3"/>
  <cols>
    <col min="2" max="2" width="59" customWidth="1"/>
    <col min="3" max="3" width="13.33203125" style="3" bestFit="1" customWidth="1"/>
    <col min="4" max="4" width="15.21875" bestFit="1" customWidth="1"/>
    <col min="6" max="6" width="2.6640625" customWidth="1"/>
    <col min="7" max="7" width="13.33203125" style="3" bestFit="1" customWidth="1"/>
    <col min="8" max="8" width="15.21875" bestFit="1" customWidth="1"/>
  </cols>
  <sheetData>
    <row r="2" spans="2:9" x14ac:dyDescent="0.3">
      <c r="B2" s="5" t="s">
        <v>102</v>
      </c>
      <c r="C2" s="48" t="s">
        <v>101</v>
      </c>
      <c r="D2" s="48"/>
      <c r="E2" s="5" t="s">
        <v>88</v>
      </c>
      <c r="G2" s="48" t="s">
        <v>101</v>
      </c>
      <c r="H2" s="48"/>
      <c r="I2" s="5" t="s">
        <v>88</v>
      </c>
    </row>
    <row r="3" spans="2:9" x14ac:dyDescent="0.3">
      <c r="B3" t="s">
        <v>80</v>
      </c>
      <c r="C3" s="3">
        <v>155000</v>
      </c>
      <c r="D3" t="s">
        <v>81</v>
      </c>
      <c r="E3" t="s">
        <v>103</v>
      </c>
      <c r="G3" s="3">
        <f>C3*1.27</f>
        <v>196850</v>
      </c>
      <c r="H3" t="s">
        <v>81</v>
      </c>
      <c r="I3" t="s">
        <v>82</v>
      </c>
    </row>
    <row r="4" spans="2:9" x14ac:dyDescent="0.3">
      <c r="B4" t="s">
        <v>115</v>
      </c>
      <c r="C4" s="3">
        <v>5000</v>
      </c>
      <c r="D4" s="2" t="s">
        <v>85</v>
      </c>
      <c r="E4" t="s">
        <v>103</v>
      </c>
      <c r="G4" s="3">
        <f t="shared" ref="G4:G15" si="0">C4*1.27</f>
        <v>6350</v>
      </c>
      <c r="H4" s="2" t="s">
        <v>85</v>
      </c>
      <c r="I4" t="s">
        <v>82</v>
      </c>
    </row>
    <row r="5" spans="2:9" x14ac:dyDescent="0.3">
      <c r="B5" t="s">
        <v>116</v>
      </c>
      <c r="C5" s="3">
        <v>10000</v>
      </c>
      <c r="D5" s="2" t="s">
        <v>85</v>
      </c>
      <c r="E5" t="s">
        <v>103</v>
      </c>
      <c r="G5" s="3">
        <f t="shared" ref="G5" si="1">C5*1.27</f>
        <v>12700</v>
      </c>
      <c r="H5" s="2" t="s">
        <v>85</v>
      </c>
      <c r="I5" t="s">
        <v>82</v>
      </c>
    </row>
    <row r="6" spans="2:9" x14ac:dyDescent="0.3">
      <c r="B6" t="s">
        <v>104</v>
      </c>
      <c r="C6" s="3">
        <v>150000</v>
      </c>
      <c r="D6" t="s">
        <v>81</v>
      </c>
      <c r="E6" t="s">
        <v>103</v>
      </c>
      <c r="G6" s="3">
        <f t="shared" si="0"/>
        <v>190500</v>
      </c>
      <c r="H6" t="s">
        <v>81</v>
      </c>
      <c r="I6" t="s">
        <v>82</v>
      </c>
    </row>
    <row r="7" spans="2:9" x14ac:dyDescent="0.3">
      <c r="B7" t="s">
        <v>105</v>
      </c>
      <c r="C7" s="3">
        <v>3000</v>
      </c>
      <c r="D7" s="2" t="s">
        <v>85</v>
      </c>
      <c r="E7" t="s">
        <v>103</v>
      </c>
      <c r="G7" s="3">
        <f t="shared" si="0"/>
        <v>3810</v>
      </c>
      <c r="H7" s="2" t="s">
        <v>85</v>
      </c>
      <c r="I7" t="s">
        <v>82</v>
      </c>
    </row>
    <row r="8" spans="2:9" x14ac:dyDescent="0.3">
      <c r="B8" t="s">
        <v>83</v>
      </c>
      <c r="C8" s="3">
        <v>103000</v>
      </c>
      <c r="D8" t="s">
        <v>81</v>
      </c>
      <c r="E8" t="s">
        <v>103</v>
      </c>
      <c r="G8" s="3">
        <f t="shared" si="0"/>
        <v>130810</v>
      </c>
      <c r="H8" t="s">
        <v>81</v>
      </c>
      <c r="I8" t="s">
        <v>82</v>
      </c>
    </row>
    <row r="9" spans="2:9" x14ac:dyDescent="0.3">
      <c r="B9" t="s">
        <v>84</v>
      </c>
      <c r="C9" s="3">
        <v>3200</v>
      </c>
      <c r="D9" s="2" t="s">
        <v>85</v>
      </c>
      <c r="E9" t="s">
        <v>103</v>
      </c>
      <c r="G9" s="3">
        <f t="shared" si="0"/>
        <v>4064</v>
      </c>
      <c r="H9" s="2" t="s">
        <v>85</v>
      </c>
      <c r="I9" t="s">
        <v>82</v>
      </c>
    </row>
    <row r="10" spans="2:9" x14ac:dyDescent="0.3">
      <c r="B10" t="s">
        <v>86</v>
      </c>
      <c r="C10" s="3">
        <v>103000</v>
      </c>
      <c r="D10" t="s">
        <v>81</v>
      </c>
      <c r="E10" t="s">
        <v>103</v>
      </c>
      <c r="G10" s="3">
        <f t="shared" si="0"/>
        <v>130810</v>
      </c>
      <c r="H10" t="s">
        <v>81</v>
      </c>
      <c r="I10" t="s">
        <v>82</v>
      </c>
    </row>
    <row r="11" spans="2:9" x14ac:dyDescent="0.3">
      <c r="B11" t="s">
        <v>87</v>
      </c>
      <c r="C11" s="3">
        <v>2800</v>
      </c>
      <c r="D11" s="2" t="s">
        <v>85</v>
      </c>
      <c r="E11" t="s">
        <v>103</v>
      </c>
      <c r="G11" s="3">
        <f t="shared" si="0"/>
        <v>3556</v>
      </c>
      <c r="H11" s="2" t="s">
        <v>85</v>
      </c>
      <c r="I11" t="s">
        <v>82</v>
      </c>
    </row>
    <row r="12" spans="2:9" x14ac:dyDescent="0.3">
      <c r="B12" t="s">
        <v>89</v>
      </c>
      <c r="C12" s="3">
        <v>1200</v>
      </c>
      <c r="D12" s="2" t="s">
        <v>85</v>
      </c>
      <c r="E12" t="s">
        <v>103</v>
      </c>
      <c r="G12" s="3">
        <f t="shared" ref="G12" si="2">C12*1.27</f>
        <v>1524</v>
      </c>
      <c r="H12" s="2" t="s">
        <v>85</v>
      </c>
      <c r="I12" t="s">
        <v>82</v>
      </c>
    </row>
    <row r="13" spans="2:9" x14ac:dyDescent="0.3">
      <c r="B13" t="s">
        <v>90</v>
      </c>
      <c r="C13" s="3">
        <v>60000</v>
      </c>
      <c r="D13" t="s">
        <v>81</v>
      </c>
      <c r="E13" t="s">
        <v>103</v>
      </c>
      <c r="G13" s="3">
        <f t="shared" si="0"/>
        <v>76200</v>
      </c>
      <c r="H13" t="s">
        <v>81</v>
      </c>
      <c r="I13" t="s">
        <v>82</v>
      </c>
    </row>
    <row r="14" spans="2:9" x14ac:dyDescent="0.3">
      <c r="B14" t="s">
        <v>100</v>
      </c>
      <c r="C14" s="3">
        <v>2000</v>
      </c>
      <c r="D14" s="2" t="s">
        <v>85</v>
      </c>
      <c r="E14" t="s">
        <v>103</v>
      </c>
      <c r="G14" s="3">
        <f t="shared" si="0"/>
        <v>2540</v>
      </c>
      <c r="H14" s="2" t="s">
        <v>85</v>
      </c>
      <c r="I14" t="s">
        <v>82</v>
      </c>
    </row>
    <row r="15" spans="2:9" x14ac:dyDescent="0.3">
      <c r="B15" t="s">
        <v>114</v>
      </c>
      <c r="C15" s="3">
        <v>600</v>
      </c>
      <c r="D15" s="2" t="s">
        <v>85</v>
      </c>
      <c r="E15" t="s">
        <v>103</v>
      </c>
      <c r="G15" s="3">
        <f t="shared" si="0"/>
        <v>762</v>
      </c>
      <c r="H15" s="2" t="s">
        <v>85</v>
      </c>
      <c r="I15" t="s">
        <v>82</v>
      </c>
    </row>
    <row r="17" spans="2:3" x14ac:dyDescent="0.3">
      <c r="B17" t="s">
        <v>164</v>
      </c>
    </row>
    <row r="18" spans="2:3" x14ac:dyDescent="0.3">
      <c r="B18" t="s">
        <v>168</v>
      </c>
      <c r="C18" s="3">
        <v>50000</v>
      </c>
    </row>
    <row r="19" spans="2:3" x14ac:dyDescent="0.3">
      <c r="B19" t="s">
        <v>169</v>
      </c>
      <c r="C19" s="3">
        <v>80000</v>
      </c>
    </row>
    <row r="20" spans="2:3" x14ac:dyDescent="0.3">
      <c r="B20" t="s">
        <v>170</v>
      </c>
      <c r="C20" s="3">
        <v>110000</v>
      </c>
    </row>
    <row r="21" spans="2:3" x14ac:dyDescent="0.3">
      <c r="B21" t="s">
        <v>171</v>
      </c>
      <c r="C21" s="3">
        <f>C20+12000</f>
        <v>122000</v>
      </c>
    </row>
    <row r="22" spans="2:3" x14ac:dyDescent="0.3">
      <c r="B22" t="s">
        <v>172</v>
      </c>
      <c r="C22" s="3">
        <f t="shared" ref="C22:C28" si="3">C21+12000</f>
        <v>134000</v>
      </c>
    </row>
    <row r="23" spans="2:3" x14ac:dyDescent="0.3">
      <c r="B23" t="s">
        <v>173</v>
      </c>
      <c r="C23" s="3">
        <f t="shared" si="3"/>
        <v>146000</v>
      </c>
    </row>
    <row r="24" spans="2:3" x14ac:dyDescent="0.3">
      <c r="B24" t="s">
        <v>174</v>
      </c>
      <c r="C24" s="3">
        <f t="shared" si="3"/>
        <v>158000</v>
      </c>
    </row>
    <row r="25" spans="2:3" x14ac:dyDescent="0.3">
      <c r="B25" t="s">
        <v>175</v>
      </c>
      <c r="C25" s="3">
        <f t="shared" si="3"/>
        <v>170000</v>
      </c>
    </row>
    <row r="26" spans="2:3" x14ac:dyDescent="0.3">
      <c r="B26" t="s">
        <v>176</v>
      </c>
      <c r="C26" s="3">
        <f t="shared" si="3"/>
        <v>182000</v>
      </c>
    </row>
    <row r="27" spans="2:3" x14ac:dyDescent="0.3">
      <c r="B27" t="s">
        <v>177</v>
      </c>
      <c r="C27" s="3">
        <f t="shared" si="3"/>
        <v>194000</v>
      </c>
    </row>
    <row r="28" spans="2:3" x14ac:dyDescent="0.3">
      <c r="B28" t="s">
        <v>178</v>
      </c>
      <c r="C28" s="3">
        <f t="shared" si="3"/>
        <v>206000</v>
      </c>
    </row>
    <row r="29" spans="2:3" x14ac:dyDescent="0.3">
      <c r="B29" t="s">
        <v>179</v>
      </c>
      <c r="C29" s="3">
        <f>C28+10000</f>
        <v>216000</v>
      </c>
    </row>
    <row r="30" spans="2:3" x14ac:dyDescent="0.3">
      <c r="B30" t="s">
        <v>180</v>
      </c>
      <c r="C30" s="3">
        <f t="shared" ref="C30:C47" si="4">C29+10000</f>
        <v>226000</v>
      </c>
    </row>
    <row r="31" spans="2:3" x14ac:dyDescent="0.3">
      <c r="B31" t="s">
        <v>181</v>
      </c>
      <c r="C31" s="3">
        <f t="shared" si="4"/>
        <v>236000</v>
      </c>
    </row>
    <row r="32" spans="2:3" x14ac:dyDescent="0.3">
      <c r="B32" t="s">
        <v>182</v>
      </c>
      <c r="C32" s="3">
        <f t="shared" si="4"/>
        <v>246000</v>
      </c>
    </row>
    <row r="33" spans="2:3" x14ac:dyDescent="0.3">
      <c r="B33" t="s">
        <v>183</v>
      </c>
      <c r="C33" s="3">
        <f t="shared" si="4"/>
        <v>256000</v>
      </c>
    </row>
    <row r="34" spans="2:3" x14ac:dyDescent="0.3">
      <c r="B34" t="s">
        <v>184</v>
      </c>
      <c r="C34" s="3">
        <f t="shared" si="4"/>
        <v>266000</v>
      </c>
    </row>
    <row r="35" spans="2:3" x14ac:dyDescent="0.3">
      <c r="B35" t="s">
        <v>185</v>
      </c>
      <c r="C35" s="3">
        <f t="shared" si="4"/>
        <v>276000</v>
      </c>
    </row>
    <row r="36" spans="2:3" x14ac:dyDescent="0.3">
      <c r="B36" t="s">
        <v>186</v>
      </c>
      <c r="C36" s="3">
        <f t="shared" si="4"/>
        <v>286000</v>
      </c>
    </row>
    <row r="37" spans="2:3" x14ac:dyDescent="0.3">
      <c r="B37" t="s">
        <v>187</v>
      </c>
      <c r="C37" s="3">
        <f t="shared" si="4"/>
        <v>296000</v>
      </c>
    </row>
    <row r="38" spans="2:3" x14ac:dyDescent="0.3">
      <c r="B38" t="s">
        <v>188</v>
      </c>
      <c r="C38" s="3">
        <f t="shared" si="4"/>
        <v>306000</v>
      </c>
    </row>
    <row r="39" spans="2:3" x14ac:dyDescent="0.3">
      <c r="B39" t="s">
        <v>189</v>
      </c>
      <c r="C39" s="3">
        <f t="shared" si="4"/>
        <v>316000</v>
      </c>
    </row>
    <row r="40" spans="2:3" x14ac:dyDescent="0.3">
      <c r="B40" t="s">
        <v>190</v>
      </c>
      <c r="C40" s="3">
        <f t="shared" si="4"/>
        <v>326000</v>
      </c>
    </row>
    <row r="41" spans="2:3" x14ac:dyDescent="0.3">
      <c r="B41" t="s">
        <v>191</v>
      </c>
      <c r="C41" s="3">
        <f t="shared" si="4"/>
        <v>336000</v>
      </c>
    </row>
    <row r="42" spans="2:3" x14ac:dyDescent="0.3">
      <c r="B42" t="s">
        <v>192</v>
      </c>
      <c r="C42" s="3">
        <f t="shared" si="4"/>
        <v>346000</v>
      </c>
    </row>
    <row r="43" spans="2:3" x14ac:dyDescent="0.3">
      <c r="B43" t="s">
        <v>193</v>
      </c>
      <c r="C43" s="3">
        <f t="shared" si="4"/>
        <v>356000</v>
      </c>
    </row>
    <row r="44" spans="2:3" x14ac:dyDescent="0.3">
      <c r="B44" t="s">
        <v>194</v>
      </c>
      <c r="C44" s="3">
        <f t="shared" si="4"/>
        <v>366000</v>
      </c>
    </row>
    <row r="45" spans="2:3" x14ac:dyDescent="0.3">
      <c r="B45" t="s">
        <v>195</v>
      </c>
      <c r="C45" s="3">
        <f t="shared" si="4"/>
        <v>376000</v>
      </c>
    </row>
    <row r="46" spans="2:3" x14ac:dyDescent="0.3">
      <c r="B46" t="s">
        <v>196</v>
      </c>
      <c r="C46" s="3">
        <f t="shared" si="4"/>
        <v>386000</v>
      </c>
    </row>
    <row r="47" spans="2:3" x14ac:dyDescent="0.3">
      <c r="B47" t="s">
        <v>197</v>
      </c>
      <c r="C47" s="3">
        <f t="shared" si="4"/>
        <v>396000</v>
      </c>
    </row>
    <row r="48" spans="2:3" x14ac:dyDescent="0.3">
      <c r="B48" t="s">
        <v>198</v>
      </c>
      <c r="C48" s="3">
        <f>C47+9000</f>
        <v>405000</v>
      </c>
    </row>
    <row r="49" spans="2:3" x14ac:dyDescent="0.3">
      <c r="B49" t="s">
        <v>199</v>
      </c>
      <c r="C49" s="3">
        <f t="shared" ref="C49:C67" si="5">C48+9000</f>
        <v>414000</v>
      </c>
    </row>
    <row r="50" spans="2:3" x14ac:dyDescent="0.3">
      <c r="B50" t="s">
        <v>200</v>
      </c>
      <c r="C50" s="3">
        <f t="shared" si="5"/>
        <v>423000</v>
      </c>
    </row>
    <row r="51" spans="2:3" x14ac:dyDescent="0.3">
      <c r="B51" t="s">
        <v>201</v>
      </c>
      <c r="C51" s="3">
        <f t="shared" si="5"/>
        <v>432000</v>
      </c>
    </row>
    <row r="52" spans="2:3" x14ac:dyDescent="0.3">
      <c r="B52" t="s">
        <v>202</v>
      </c>
      <c r="C52" s="3">
        <f t="shared" si="5"/>
        <v>441000</v>
      </c>
    </row>
    <row r="53" spans="2:3" x14ac:dyDescent="0.3">
      <c r="B53" t="s">
        <v>203</v>
      </c>
      <c r="C53" s="3">
        <f t="shared" si="5"/>
        <v>450000</v>
      </c>
    </row>
    <row r="54" spans="2:3" x14ac:dyDescent="0.3">
      <c r="B54" t="s">
        <v>204</v>
      </c>
      <c r="C54" s="3">
        <f t="shared" si="5"/>
        <v>459000</v>
      </c>
    </row>
    <row r="55" spans="2:3" x14ac:dyDescent="0.3">
      <c r="B55" t="s">
        <v>205</v>
      </c>
      <c r="C55" s="3">
        <f t="shared" si="5"/>
        <v>468000</v>
      </c>
    </row>
    <row r="56" spans="2:3" x14ac:dyDescent="0.3">
      <c r="B56" t="s">
        <v>206</v>
      </c>
      <c r="C56" s="3">
        <f t="shared" si="5"/>
        <v>477000</v>
      </c>
    </row>
    <row r="57" spans="2:3" x14ac:dyDescent="0.3">
      <c r="B57" t="s">
        <v>207</v>
      </c>
      <c r="C57" s="3">
        <f t="shared" si="5"/>
        <v>486000</v>
      </c>
    </row>
    <row r="58" spans="2:3" x14ac:dyDescent="0.3">
      <c r="B58" t="s">
        <v>208</v>
      </c>
      <c r="C58" s="3">
        <f t="shared" si="5"/>
        <v>495000</v>
      </c>
    </row>
    <row r="59" spans="2:3" x14ac:dyDescent="0.3">
      <c r="B59" t="s">
        <v>209</v>
      </c>
      <c r="C59" s="3">
        <f t="shared" si="5"/>
        <v>504000</v>
      </c>
    </row>
    <row r="60" spans="2:3" x14ac:dyDescent="0.3">
      <c r="B60" t="s">
        <v>210</v>
      </c>
      <c r="C60" s="3">
        <f t="shared" si="5"/>
        <v>513000</v>
      </c>
    </row>
    <row r="61" spans="2:3" x14ac:dyDescent="0.3">
      <c r="B61" t="s">
        <v>211</v>
      </c>
      <c r="C61" s="3">
        <f t="shared" si="5"/>
        <v>522000</v>
      </c>
    </row>
    <row r="62" spans="2:3" x14ac:dyDescent="0.3">
      <c r="B62" t="s">
        <v>212</v>
      </c>
      <c r="C62" s="3">
        <f t="shared" si="5"/>
        <v>531000</v>
      </c>
    </row>
    <row r="63" spans="2:3" x14ac:dyDescent="0.3">
      <c r="B63" t="s">
        <v>213</v>
      </c>
      <c r="C63" s="3">
        <f t="shared" si="5"/>
        <v>540000</v>
      </c>
    </row>
    <row r="64" spans="2:3" x14ac:dyDescent="0.3">
      <c r="B64" t="s">
        <v>214</v>
      </c>
      <c r="C64" s="3">
        <f t="shared" si="5"/>
        <v>549000</v>
      </c>
    </row>
    <row r="65" spans="2:3" x14ac:dyDescent="0.3">
      <c r="B65" t="s">
        <v>215</v>
      </c>
      <c r="C65" s="3">
        <f t="shared" si="5"/>
        <v>558000</v>
      </c>
    </row>
    <row r="66" spans="2:3" x14ac:dyDescent="0.3">
      <c r="B66" t="s">
        <v>216</v>
      </c>
      <c r="C66" s="3">
        <f t="shared" si="5"/>
        <v>567000</v>
      </c>
    </row>
    <row r="67" spans="2:3" x14ac:dyDescent="0.3">
      <c r="B67" t="s">
        <v>217</v>
      </c>
      <c r="C67" s="3">
        <f t="shared" si="5"/>
        <v>576000</v>
      </c>
    </row>
    <row r="68" spans="2:3" x14ac:dyDescent="0.3">
      <c r="B68" t="s">
        <v>218</v>
      </c>
      <c r="C68" s="3">
        <f>C67+8000</f>
        <v>584000</v>
      </c>
    </row>
    <row r="69" spans="2:3" x14ac:dyDescent="0.3">
      <c r="B69" t="s">
        <v>219</v>
      </c>
      <c r="C69" s="3">
        <f t="shared" ref="C69:C97" si="6">C68+8000</f>
        <v>592000</v>
      </c>
    </row>
    <row r="70" spans="2:3" x14ac:dyDescent="0.3">
      <c r="B70" t="s">
        <v>220</v>
      </c>
      <c r="C70" s="3">
        <f t="shared" si="6"/>
        <v>600000</v>
      </c>
    </row>
    <row r="71" spans="2:3" x14ac:dyDescent="0.3">
      <c r="B71" t="s">
        <v>221</v>
      </c>
      <c r="C71" s="3">
        <f t="shared" si="6"/>
        <v>608000</v>
      </c>
    </row>
    <row r="72" spans="2:3" x14ac:dyDescent="0.3">
      <c r="B72" t="s">
        <v>222</v>
      </c>
      <c r="C72" s="3">
        <f t="shared" si="6"/>
        <v>616000</v>
      </c>
    </row>
    <row r="73" spans="2:3" x14ac:dyDescent="0.3">
      <c r="B73" t="s">
        <v>223</v>
      </c>
      <c r="C73" s="3">
        <f t="shared" si="6"/>
        <v>624000</v>
      </c>
    </row>
    <row r="74" spans="2:3" x14ac:dyDescent="0.3">
      <c r="B74" t="s">
        <v>224</v>
      </c>
      <c r="C74" s="3">
        <f t="shared" si="6"/>
        <v>632000</v>
      </c>
    </row>
    <row r="75" spans="2:3" x14ac:dyDescent="0.3">
      <c r="B75" t="s">
        <v>225</v>
      </c>
      <c r="C75" s="3">
        <f t="shared" si="6"/>
        <v>640000</v>
      </c>
    </row>
    <row r="76" spans="2:3" x14ac:dyDescent="0.3">
      <c r="B76" t="s">
        <v>226</v>
      </c>
      <c r="C76" s="3">
        <f t="shared" si="6"/>
        <v>648000</v>
      </c>
    </row>
    <row r="77" spans="2:3" x14ac:dyDescent="0.3">
      <c r="B77" t="s">
        <v>227</v>
      </c>
      <c r="C77" s="3">
        <f t="shared" si="6"/>
        <v>656000</v>
      </c>
    </row>
    <row r="78" spans="2:3" x14ac:dyDescent="0.3">
      <c r="B78" t="s">
        <v>228</v>
      </c>
      <c r="C78" s="3">
        <f t="shared" si="6"/>
        <v>664000</v>
      </c>
    </row>
    <row r="79" spans="2:3" x14ac:dyDescent="0.3">
      <c r="B79" t="s">
        <v>229</v>
      </c>
      <c r="C79" s="3">
        <f t="shared" si="6"/>
        <v>672000</v>
      </c>
    </row>
    <row r="80" spans="2:3" x14ac:dyDescent="0.3">
      <c r="B80" t="s">
        <v>230</v>
      </c>
      <c r="C80" s="3">
        <f t="shared" si="6"/>
        <v>680000</v>
      </c>
    </row>
    <row r="81" spans="2:3" x14ac:dyDescent="0.3">
      <c r="B81" t="s">
        <v>231</v>
      </c>
      <c r="C81" s="3">
        <f t="shared" si="6"/>
        <v>688000</v>
      </c>
    </row>
    <row r="82" spans="2:3" x14ac:dyDescent="0.3">
      <c r="B82" t="s">
        <v>232</v>
      </c>
      <c r="C82" s="3">
        <f t="shared" si="6"/>
        <v>696000</v>
      </c>
    </row>
    <row r="83" spans="2:3" x14ac:dyDescent="0.3">
      <c r="B83" t="s">
        <v>233</v>
      </c>
      <c r="C83" s="3">
        <f t="shared" si="6"/>
        <v>704000</v>
      </c>
    </row>
    <row r="84" spans="2:3" x14ac:dyDescent="0.3">
      <c r="B84" t="s">
        <v>234</v>
      </c>
      <c r="C84" s="3">
        <f t="shared" si="6"/>
        <v>712000</v>
      </c>
    </row>
    <row r="85" spans="2:3" x14ac:dyDescent="0.3">
      <c r="B85" t="s">
        <v>235</v>
      </c>
      <c r="C85" s="3">
        <f t="shared" si="6"/>
        <v>720000</v>
      </c>
    </row>
    <row r="86" spans="2:3" x14ac:dyDescent="0.3">
      <c r="B86" t="s">
        <v>236</v>
      </c>
      <c r="C86" s="3">
        <f t="shared" si="6"/>
        <v>728000</v>
      </c>
    </row>
    <row r="87" spans="2:3" x14ac:dyDescent="0.3">
      <c r="B87" t="s">
        <v>237</v>
      </c>
      <c r="C87" s="3">
        <f t="shared" si="6"/>
        <v>736000</v>
      </c>
    </row>
    <row r="88" spans="2:3" x14ac:dyDescent="0.3">
      <c r="B88" t="s">
        <v>238</v>
      </c>
      <c r="C88" s="3">
        <f t="shared" si="6"/>
        <v>744000</v>
      </c>
    </row>
    <row r="89" spans="2:3" x14ac:dyDescent="0.3">
      <c r="B89" t="s">
        <v>239</v>
      </c>
      <c r="C89" s="3">
        <f t="shared" si="6"/>
        <v>752000</v>
      </c>
    </row>
    <row r="90" spans="2:3" x14ac:dyDescent="0.3">
      <c r="B90" t="s">
        <v>240</v>
      </c>
      <c r="C90" s="3">
        <f t="shared" si="6"/>
        <v>760000</v>
      </c>
    </row>
    <row r="91" spans="2:3" x14ac:dyDescent="0.3">
      <c r="B91" t="s">
        <v>241</v>
      </c>
      <c r="C91" s="3">
        <f t="shared" si="6"/>
        <v>768000</v>
      </c>
    </row>
    <row r="92" spans="2:3" x14ac:dyDescent="0.3">
      <c r="B92" t="s">
        <v>242</v>
      </c>
      <c r="C92" s="3">
        <f t="shared" si="6"/>
        <v>776000</v>
      </c>
    </row>
    <row r="93" spans="2:3" x14ac:dyDescent="0.3">
      <c r="B93" t="s">
        <v>243</v>
      </c>
      <c r="C93" s="3">
        <f t="shared" si="6"/>
        <v>784000</v>
      </c>
    </row>
    <row r="94" spans="2:3" x14ac:dyDescent="0.3">
      <c r="B94" t="s">
        <v>244</v>
      </c>
      <c r="C94" s="3">
        <f t="shared" si="6"/>
        <v>792000</v>
      </c>
    </row>
    <row r="95" spans="2:3" x14ac:dyDescent="0.3">
      <c r="B95" t="s">
        <v>245</v>
      </c>
      <c r="C95" s="3">
        <f t="shared" si="6"/>
        <v>800000</v>
      </c>
    </row>
    <row r="96" spans="2:3" x14ac:dyDescent="0.3">
      <c r="B96" t="s">
        <v>246</v>
      </c>
      <c r="C96" s="3">
        <f t="shared" si="6"/>
        <v>808000</v>
      </c>
    </row>
    <row r="97" spans="2:3" x14ac:dyDescent="0.3">
      <c r="B97" t="s">
        <v>247</v>
      </c>
      <c r="C97" s="3">
        <f t="shared" si="6"/>
        <v>816000</v>
      </c>
    </row>
    <row r="98" spans="2:3" x14ac:dyDescent="0.3">
      <c r="B98" t="s">
        <v>248</v>
      </c>
      <c r="C98" s="3">
        <f>C97+7000</f>
        <v>823000</v>
      </c>
    </row>
    <row r="99" spans="2:3" x14ac:dyDescent="0.3">
      <c r="B99" t="s">
        <v>249</v>
      </c>
      <c r="C99" s="3">
        <f t="shared" ref="C99:C117" si="7">C98+7000</f>
        <v>830000</v>
      </c>
    </row>
    <row r="100" spans="2:3" x14ac:dyDescent="0.3">
      <c r="B100" t="s">
        <v>250</v>
      </c>
      <c r="C100" s="3">
        <f t="shared" si="7"/>
        <v>837000</v>
      </c>
    </row>
    <row r="101" spans="2:3" x14ac:dyDescent="0.3">
      <c r="B101" t="s">
        <v>251</v>
      </c>
      <c r="C101" s="3">
        <f t="shared" si="7"/>
        <v>844000</v>
      </c>
    </row>
    <row r="102" spans="2:3" x14ac:dyDescent="0.3">
      <c r="B102" t="s">
        <v>252</v>
      </c>
      <c r="C102" s="3">
        <f t="shared" si="7"/>
        <v>851000</v>
      </c>
    </row>
    <row r="103" spans="2:3" x14ac:dyDescent="0.3">
      <c r="B103" t="s">
        <v>253</v>
      </c>
      <c r="C103" s="3">
        <f t="shared" si="7"/>
        <v>858000</v>
      </c>
    </row>
    <row r="104" spans="2:3" x14ac:dyDescent="0.3">
      <c r="B104" t="s">
        <v>254</v>
      </c>
      <c r="C104" s="3">
        <f t="shared" si="7"/>
        <v>865000</v>
      </c>
    </row>
    <row r="105" spans="2:3" x14ac:dyDescent="0.3">
      <c r="B105" t="s">
        <v>255</v>
      </c>
      <c r="C105" s="3">
        <f t="shared" si="7"/>
        <v>872000</v>
      </c>
    </row>
    <row r="106" spans="2:3" x14ac:dyDescent="0.3">
      <c r="B106" t="s">
        <v>256</v>
      </c>
      <c r="C106" s="3">
        <f t="shared" si="7"/>
        <v>879000</v>
      </c>
    </row>
    <row r="107" spans="2:3" x14ac:dyDescent="0.3">
      <c r="B107" t="s">
        <v>257</v>
      </c>
      <c r="C107" s="3">
        <f t="shared" si="7"/>
        <v>886000</v>
      </c>
    </row>
    <row r="108" spans="2:3" x14ac:dyDescent="0.3">
      <c r="B108" t="s">
        <v>258</v>
      </c>
      <c r="C108" s="3">
        <f t="shared" si="7"/>
        <v>893000</v>
      </c>
    </row>
    <row r="109" spans="2:3" x14ac:dyDescent="0.3">
      <c r="B109" t="s">
        <v>259</v>
      </c>
      <c r="C109" s="3">
        <f t="shared" si="7"/>
        <v>900000</v>
      </c>
    </row>
    <row r="110" spans="2:3" x14ac:dyDescent="0.3">
      <c r="B110" t="s">
        <v>260</v>
      </c>
      <c r="C110" s="3">
        <f t="shared" si="7"/>
        <v>907000</v>
      </c>
    </row>
    <row r="111" spans="2:3" x14ac:dyDescent="0.3">
      <c r="B111" t="s">
        <v>261</v>
      </c>
      <c r="C111" s="3">
        <f t="shared" si="7"/>
        <v>914000</v>
      </c>
    </row>
    <row r="112" spans="2:3" x14ac:dyDescent="0.3">
      <c r="B112" t="s">
        <v>262</v>
      </c>
      <c r="C112" s="3">
        <f t="shared" si="7"/>
        <v>921000</v>
      </c>
    </row>
    <row r="113" spans="2:3" x14ac:dyDescent="0.3">
      <c r="B113" t="s">
        <v>263</v>
      </c>
      <c r="C113" s="3">
        <f t="shared" si="7"/>
        <v>928000</v>
      </c>
    </row>
    <row r="114" spans="2:3" x14ac:dyDescent="0.3">
      <c r="B114" t="s">
        <v>264</v>
      </c>
      <c r="C114" s="3">
        <f t="shared" si="7"/>
        <v>935000</v>
      </c>
    </row>
    <row r="115" spans="2:3" x14ac:dyDescent="0.3">
      <c r="B115" t="s">
        <v>265</v>
      </c>
      <c r="C115" s="3">
        <f t="shared" si="7"/>
        <v>942000</v>
      </c>
    </row>
    <row r="116" spans="2:3" x14ac:dyDescent="0.3">
      <c r="B116" t="s">
        <v>266</v>
      </c>
      <c r="C116" s="3">
        <f t="shared" si="7"/>
        <v>949000</v>
      </c>
    </row>
    <row r="117" spans="2:3" x14ac:dyDescent="0.3">
      <c r="B117" t="s">
        <v>267</v>
      </c>
      <c r="C117" s="3">
        <f t="shared" si="7"/>
        <v>956000</v>
      </c>
    </row>
  </sheetData>
  <sheetProtection algorithmName="SHA-512" hashValue="Opbx5YNIeinjetAQyIe983VrFCSw9GJw75alS3rRxP5NiYlEtcl5SJorWI3I/ovjIFGtGPvoTJxpdSOLANFkkg==" saltValue="Fj86t0Nsf0qhxvkMg0EIVw==" spinCount="100000" sheet="1" objects="1" scenarios="1" selectLockedCells="1" selectUnlockedCells="1"/>
  <mergeCells count="2">
    <mergeCell ref="G2:H2"/>
    <mergeCell ref="C2:D2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g D A A B Q S w M E F A A C A A g A V F s s X L P P v S O m A A A A 9 g A A A B I A H A B D b 2 5 m a W c v U G F j a 2 F n Z S 5 4 b W w g o h g A K K A U A A A A A A A A A A A A A A A A A A A A A A A A A A A A h Y + 9 D o I w G E V f h X S n P 2 g i k o 8 y u D h I Y m I 0 r k 2 t 0 A j F Q G t 5 N w c f y V c Q o 6 i b 4 z 3 3 D P f e r z f I + r o K L q r t d G N S x D B F g T K y O W h T p M j Z Y x i j j M N a y J M o V D D I p k v 6 7 p C i 0 t p z Q o j 3 H v s J b t q C R J Q y s s 9 X G 1 m q W q C P r P / L o T a d F U Y q x G H 3 G s M j z K Z z z G Y x p k B G C L k 2 X y E a 9 j 7 b H w g L V 1 n X K l 6 6 c L k F M k Y g 7 w / 8 A V B L A w Q U A A I A C A B U W y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F s s X A B 0 D p j g A A A A V g E A A B M A H A B G b 3 J t d W x h c y 9 T Z W N 0 a W 9 u M S 5 t I K I Y A C i g F A A A A A A A A A A A A A A A A A A A A A A A A A A A A H 2 O z 2 r D M A y H 7 4 G 8 g 3 E v K Q R D o b f S U 1 i P G 2 y B H U o P T q u x E s c K l h K 6 h D y M H 6 C n P o J f r I a M / Y E x X Q T 6 S d 8 n g i O f 0 Y q X u a 8 2 a Z I m 9 K 4 d n E Q Z f G W C H z S v x V Y Y 4 D Q R s X b o X P A U R w + X I x h V d M 6 B 5 V d 0 d Y V Y Z 8 t x / 6 g b 2 M o f 9 / I w 7 Q u 0 H P c O + Y x Z x P z a d i S a c D s h h S v 3 W k Z o q S s D q n T a 0 h u 6 p k D T N b b 8 a I G y T 3 M + j v K J B o P t S u a C Y y Q Y L j x N y y / 0 H G M t g m c L P Q w 9 f L O f w c b / Z j B l f / 7 x W y H 7 4 I 0 m G p R S M m r S 5 G z / M 2 3 u U E s B A i 0 A F A A C A A g A V F s s X L P P v S O m A A A A 9 g A A A B I A A A A A A A A A A A A A A A A A A A A A A E N v b m Z p Z y 9 Q Y W N r Y W d l L n h t b F B L A Q I t A B Q A A g A I A F R b L F w P y u m r p A A A A O k A A A A T A A A A A A A A A A A A A A A A A P I A A A B b Q 2 9 u d G V u d F 9 U e X B l c 1 0 u e G 1 s U E s B A i 0 A F A A C A A g A V F s s X A B 0 D p j g A A A A V g E A A B M A A A A A A A A A A A A A A A A A 4 w E A A E Z v c m 1 1 b G F z L 1 N l Y 3 R p b 2 4 x L m 1 Q S w U G A A A A A A M A A w D C A A A A E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g k A A A A A A A A c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C V D M y V B M W J s J U M z J U E x e m F 0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l j N j N k M 2 Y x L W I w N 2 Y t N D N h Z S 0 4 Y 2 Q 5 L T B m Z j k 4 Z j E x Z T V j Y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T J U M T A 6 M j U 6 N T Q u N D Q 0 M z c 1 N V o i I C 8 + P E V u d H J 5 I F R 5 c G U 9 I k Z p b G x D b 2 x 1 b W 5 U e X B l c y I g V m F s d W U 9 I n N C Z z 0 9 I i A v P j x F b n R y e S B U e X B l P S J G a W x s Q 2 9 s d W 1 u T m F t Z X M i I F Z h b H V l P S J z W y Z x d W 9 0 O 3 b D o W x h c 3 N 6 L i 4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M O h Y m z D o X p h d D Q v Q X V 0 b 1 J l b W 9 2 Z W R D b 2 x 1 b W 5 z M S 5 7 d s O h b G F z c 3 o u L i 4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M O h Y m z D o X p h d D Q v Q X V 0 b 1 J l b W 9 2 Z W R D b 2 x 1 b W 5 z M S 5 7 d s O h b G F z c 3 o u L i 4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Q l Q z M l Q T F i b C V D M y V B M X p h d D Q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J U M z J U E x Y m w l Q z M l Q T F 6 Y X Q 0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N C 9 P c 3 p s b 3 B v a y U y M C V D M y V B M X R u Z X Z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o C B / M T y d x J k 0 C g 3 G 2 c G k s A A A A A A g A A A A A A E G Y A A A A B A A A g A A A A b z 9 e w r p C 2 3 B Z S B R 4 W o x v g s C 8 C d q e b O z B j W A R X t S Q M 0 Q A A A A A D o A A A A A C A A A g A A A A c L Q r k W T t s b B S Q o i T G i J m F U N a h d 6 t E m c Q e y 6 7 q C I m g m J Q A A A A 2 r A z 0 R 5 o w O t z r 4 H Z A k / 6 c s U Y h m s b / y z l T A m K u g g / w Y b H N X g l 3 j 6 r j W 5 / g w I d S X L n w n v A f a h H j H A B 3 / O v t L k 2 O h H q 9 H R j z 9 c e h 2 D d R I o K Z U R A A A A A a m O D s U / H y 9 J O C A R k e N 1 K X E a E N R k Z t f n q t O + 0 k M 7 2 J l M 9 m G C N x o L j 3 d r I Y x J c H 4 B g J h w 9 C 7 w d p s u Y M 9 s S g D 5 q J Q = = < / D a t a M a s h u p > 
</file>

<file path=customXml/itemProps1.xml><?xml version="1.0" encoding="utf-8"?>
<ds:datastoreItem xmlns:ds="http://schemas.openxmlformats.org/officeDocument/2006/customXml" ds:itemID="{DAC2A341-32E5-40A0-BBF3-B1EE5E2F0F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ŰRLAP</vt:lpstr>
      <vt:lpstr>SZORZÓK</vt:lpstr>
      <vt:lpstr>SZÁMÍTÁS</vt:lpstr>
      <vt:lpstr>ÁRLISTA</vt:lpstr>
      <vt:lpstr>ŰRLAP!Nyomtatási_terület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Péter Böröcz</cp:lastModifiedBy>
  <cp:lastPrinted>2026-01-13T11:40:47Z</cp:lastPrinted>
  <dcterms:created xsi:type="dcterms:W3CDTF">2015-06-05T18:19:34Z</dcterms:created>
  <dcterms:modified xsi:type="dcterms:W3CDTF">2026-01-14T12:32:52Z</dcterms:modified>
</cp:coreProperties>
</file>